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drawings/drawing1.xml" ContentType="application/vnd.openxmlformats-officedocument.drawing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drawings/drawing2.xml" ContentType="application/vnd.openxmlformats-officedocument.drawing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tables/table18.xml" ContentType="application/vnd.openxmlformats-officedocument.spreadsheetml.table+xml"/>
  <Override PartName="/xl/tables/table19.xml" ContentType="application/vnd.openxmlformats-officedocument.spreadsheetml.table+xml"/>
  <Override PartName="/xl/tables/table20.xml" ContentType="application/vnd.openxmlformats-officedocument.spreadsheetml.table+xml"/>
  <Override PartName="/xl/tables/table21.xml" ContentType="application/vnd.openxmlformats-officedocument.spreadsheetml.table+xml"/>
  <Override PartName="/xl/tables/table22.xml" ContentType="application/vnd.openxmlformats-officedocument.spreadsheetml.table+xml"/>
  <Override PartName="/xl/tables/table23.xml" ContentType="application/vnd.openxmlformats-officedocument.spreadsheetml.table+xml"/>
  <Override PartName="/xl/tables/table24.xml" ContentType="application/vnd.openxmlformats-officedocument.spreadsheetml.table+xml"/>
  <Override PartName="/xl/tables/table25.xml" ContentType="application/vnd.openxmlformats-officedocument.spreadsheetml.table+xml"/>
  <Override PartName="/xl/tables/table26.xml" ContentType="application/vnd.openxmlformats-officedocument.spreadsheetml.tab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3.xml" ContentType="application/vnd.openxmlformats-officedocument.drawing+xml"/>
  <Override PartName="/xl/tables/table27.xml" ContentType="application/vnd.openxmlformats-officedocument.spreadsheetml.table+xml"/>
  <Override PartName="/xl/tables/table28.xml" ContentType="application/vnd.openxmlformats-officedocument.spreadsheetml.table+xml"/>
  <Override PartName="/xl/tables/table29.xml" ContentType="application/vnd.openxmlformats-officedocument.spreadsheetml.table+xml"/>
  <Override PartName="/xl/tables/table30.xml" ContentType="application/vnd.openxmlformats-officedocument.spreadsheetml.table+xml"/>
  <Override PartName="/xl/tables/table31.xml" ContentType="application/vnd.openxmlformats-officedocument.spreadsheetml.table+xml"/>
  <Override PartName="/xl/tables/table32.xml" ContentType="application/vnd.openxmlformats-officedocument.spreadsheetml.table+xml"/>
  <Override PartName="/xl/tables/table33.xml" ContentType="application/vnd.openxmlformats-officedocument.spreadsheetml.table+xml"/>
  <Override PartName="/xl/tables/table34.xml" ContentType="application/vnd.openxmlformats-officedocument.spreadsheetml.table+xml"/>
  <Override PartName="/xl/tables/table35.xml" ContentType="application/vnd.openxmlformats-officedocument.spreadsheetml.table+xml"/>
  <Override PartName="/xl/tables/table36.xml" ContentType="application/vnd.openxmlformats-officedocument.spreadsheetml.table+xml"/>
  <Override PartName="/xl/tables/table37.xml" ContentType="application/vnd.openxmlformats-officedocument.spreadsheetml.tab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4.xml" ContentType="application/vnd.openxmlformats-officedocument.drawing+xml"/>
  <Override PartName="/xl/tables/table38.xml" ContentType="application/vnd.openxmlformats-officedocument.spreadsheetml.table+xml"/>
  <Override PartName="/xl/tables/table39.xml" ContentType="application/vnd.openxmlformats-officedocument.spreadsheetml.table+xml"/>
  <Override PartName="/xl/tables/table40.xml" ContentType="application/vnd.openxmlformats-officedocument.spreadsheetml.table+xml"/>
  <Override PartName="/xl/tables/table41.xml" ContentType="application/vnd.openxmlformats-officedocument.spreadsheetml.table+xml"/>
  <Override PartName="/xl/tables/table42.xml" ContentType="application/vnd.openxmlformats-officedocument.spreadsheetml.table+xml"/>
  <Override PartName="/xl/tables/table43.xml" ContentType="application/vnd.openxmlformats-officedocument.spreadsheetml.table+xml"/>
  <Override PartName="/xl/tables/table44.xml" ContentType="application/vnd.openxmlformats-officedocument.spreadsheetml.table+xml"/>
  <Override PartName="/xl/tables/table45.xml" ContentType="application/vnd.openxmlformats-officedocument.spreadsheetml.table+xml"/>
  <Override PartName="/xl/tables/table46.xml" ContentType="application/vnd.openxmlformats-officedocument.spreadsheetml.tab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5.xml" ContentType="application/vnd.openxmlformats-officedocument.drawing+xml"/>
  <Override PartName="/xl/tables/table47.xml" ContentType="application/vnd.openxmlformats-officedocument.spreadsheetml.table+xml"/>
  <Override PartName="/xl/tables/table48.xml" ContentType="application/vnd.openxmlformats-officedocument.spreadsheetml.table+xml"/>
  <Override PartName="/xl/tables/table49.xml" ContentType="application/vnd.openxmlformats-officedocument.spreadsheetml.table+xml"/>
  <Override PartName="/xl/tables/table50.xml" ContentType="application/vnd.openxmlformats-officedocument.spreadsheetml.table+xml"/>
  <Override PartName="/xl/tables/table51.xml" ContentType="application/vnd.openxmlformats-officedocument.spreadsheetml.table+xml"/>
  <Override PartName="/xl/tables/table52.xml" ContentType="application/vnd.openxmlformats-officedocument.spreadsheetml.table+xml"/>
  <Override PartName="/xl/tables/table53.xml" ContentType="application/vnd.openxmlformats-officedocument.spreadsheetml.table+xml"/>
  <Override PartName="/xl/tables/table54.xml" ContentType="application/vnd.openxmlformats-officedocument.spreadsheetml.table+xml"/>
  <Override PartName="/xl/tables/table55.xml" ContentType="application/vnd.openxmlformats-officedocument.spreadsheetml.table+xml"/>
  <Override PartName="/xl/tables/table56.xml" ContentType="application/vnd.openxmlformats-officedocument.spreadsheetml.table+xml"/>
  <Override PartName="/xl/tables/table57.xml" ContentType="application/vnd.openxmlformats-officedocument.spreadsheetml.tab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6.xml" ContentType="application/vnd.openxmlformats-officedocument.drawing+xml"/>
  <Override PartName="/xl/tables/table58.xml" ContentType="application/vnd.openxmlformats-officedocument.spreadsheetml.table+xml"/>
  <Override PartName="/xl/tables/table59.xml" ContentType="application/vnd.openxmlformats-officedocument.spreadsheetml.table+xml"/>
  <Override PartName="/xl/tables/table60.xml" ContentType="application/vnd.openxmlformats-officedocument.spreadsheetml.table+xml"/>
  <Override PartName="/xl/tables/table61.xml" ContentType="application/vnd.openxmlformats-officedocument.spreadsheetml.table+xml"/>
  <Override PartName="/xl/tables/table62.xml" ContentType="application/vnd.openxmlformats-officedocument.spreadsheetml.table+xml"/>
  <Override PartName="/xl/tables/table63.xml" ContentType="application/vnd.openxmlformats-officedocument.spreadsheetml.table+xml"/>
  <Override PartName="/xl/tables/table64.xml" ContentType="application/vnd.openxmlformats-officedocument.spreadsheetml.table+xml"/>
  <Override PartName="/xl/tables/table65.xml" ContentType="application/vnd.openxmlformats-officedocument.spreadsheetml.table+xml"/>
  <Override PartName="/xl/tables/table66.xml" ContentType="application/vnd.openxmlformats-officedocument.spreadsheetml.table+xml"/>
  <Override PartName="/xl/tables/table67.xml" ContentType="application/vnd.openxmlformats-officedocument.spreadsheetml.table+xml"/>
  <Override PartName="/xl/tables/table68.xml" ContentType="application/vnd.openxmlformats-officedocument.spreadsheetml.tab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drawings/drawing7.xml" ContentType="application/vnd.openxmlformats-officedocument.drawing+xml"/>
  <Override PartName="/xl/tables/table69.xml" ContentType="application/vnd.openxmlformats-officedocument.spreadsheetml.table+xml"/>
  <Override PartName="/xl/tables/table70.xml" ContentType="application/vnd.openxmlformats-officedocument.spreadsheetml.table+xml"/>
  <Override PartName="/xl/tables/table71.xml" ContentType="application/vnd.openxmlformats-officedocument.spreadsheetml.table+xml"/>
  <Override PartName="/xl/tables/table72.xml" ContentType="application/vnd.openxmlformats-officedocument.spreadsheetml.table+xml"/>
  <Override PartName="/xl/tables/table73.xml" ContentType="application/vnd.openxmlformats-officedocument.spreadsheetml.table+xml"/>
  <Override PartName="/xl/tables/table74.xml" ContentType="application/vnd.openxmlformats-officedocument.spreadsheetml.table+xml"/>
  <Override PartName="/xl/tables/table75.xml" ContentType="application/vnd.openxmlformats-officedocument.spreadsheetml.table+xml"/>
  <Override PartName="/xl/tables/table76.xml" ContentType="application/vnd.openxmlformats-officedocument.spreadsheetml.table+xml"/>
  <Override PartName="/xl/tables/table77.xml" ContentType="application/vnd.openxmlformats-officedocument.spreadsheetml.table+xml"/>
  <Override PartName="/xl/tables/table78.xml" ContentType="application/vnd.openxmlformats-officedocument.spreadsheetml.tab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drawings/drawing8.xml" ContentType="application/vnd.openxmlformats-officedocument.drawing+xml"/>
  <Override PartName="/xl/tables/table79.xml" ContentType="application/vnd.openxmlformats-officedocument.spreadsheetml.table+xml"/>
  <Override PartName="/xl/tables/table80.xml" ContentType="application/vnd.openxmlformats-officedocument.spreadsheetml.table+xml"/>
  <Override PartName="/xl/tables/table81.xml" ContentType="application/vnd.openxmlformats-officedocument.spreadsheetml.table+xml"/>
  <Override PartName="/xl/tables/table82.xml" ContentType="application/vnd.openxmlformats-officedocument.spreadsheetml.table+xml"/>
  <Override PartName="/xl/tables/table83.xml" ContentType="application/vnd.openxmlformats-officedocument.spreadsheetml.table+xml"/>
  <Override PartName="/xl/tables/table84.xml" ContentType="application/vnd.openxmlformats-officedocument.spreadsheetml.table+xml"/>
  <Override PartName="/xl/tables/table85.xml" ContentType="application/vnd.openxmlformats-officedocument.spreadsheetml.table+xml"/>
  <Override PartName="/xl/tables/table86.xml" ContentType="application/vnd.openxmlformats-officedocument.spreadsheetml.table+xml"/>
  <Override PartName="/xl/tables/table87.xml" ContentType="application/vnd.openxmlformats-officedocument.spreadsheetml.table+xml"/>
  <Override PartName="/xl/tables/table88.xml" ContentType="application/vnd.openxmlformats-officedocument.spreadsheetml.table+xml"/>
  <Override PartName="/xl/tables/table89.xml" ContentType="application/vnd.openxmlformats-officedocument.spreadsheetml.tab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drawings/drawing9.xml" ContentType="application/vnd.openxmlformats-officedocument.drawing+xml"/>
  <Override PartName="/xl/tables/table90.xml" ContentType="application/vnd.openxmlformats-officedocument.spreadsheetml.table+xml"/>
  <Override PartName="/xl/tables/table91.xml" ContentType="application/vnd.openxmlformats-officedocument.spreadsheetml.table+xml"/>
  <Override PartName="/xl/tables/table92.xml" ContentType="application/vnd.openxmlformats-officedocument.spreadsheetml.table+xml"/>
  <Override PartName="/xl/tables/table93.xml" ContentType="application/vnd.openxmlformats-officedocument.spreadsheetml.table+xml"/>
  <Override PartName="/xl/tables/table94.xml" ContentType="application/vnd.openxmlformats-officedocument.spreadsheetml.table+xml"/>
  <Override PartName="/xl/tables/table95.xml" ContentType="application/vnd.openxmlformats-officedocument.spreadsheetml.table+xml"/>
  <Override PartName="/xl/tables/table96.xml" ContentType="application/vnd.openxmlformats-officedocument.spreadsheetml.table+xml"/>
  <Override PartName="/xl/tables/table97.xml" ContentType="application/vnd.openxmlformats-officedocument.spreadsheetml.table+xml"/>
  <Override PartName="/xl/tables/table98.xml" ContentType="application/vnd.openxmlformats-officedocument.spreadsheetml.table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drawings/drawing10.xml" ContentType="application/vnd.openxmlformats-officedocument.drawing+xml"/>
  <Override PartName="/xl/tables/table99.xml" ContentType="application/vnd.openxmlformats-officedocument.spreadsheetml.table+xml"/>
  <Override PartName="/xl/tables/table100.xml" ContentType="application/vnd.openxmlformats-officedocument.spreadsheetml.table+xml"/>
  <Override PartName="/xl/tables/table10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uuk2.sharepoint.com/sites/TNENetwork/Shared Documents/Research and publications/Scale of TNE/Scale of TNE 2023-2024/FINAL versions/"/>
    </mc:Choice>
  </mc:AlternateContent>
  <xr:revisionPtr revIDLastSave="1173" documentId="8_{10D5B167-56F5-4355-A9BC-4AC4F54B8C4A}" xr6:coauthVersionLast="47" xr6:coauthVersionMax="47" xr10:uidLastSave="{5CCDD1EA-76BD-4603-B97D-A3A62B09C41C}"/>
  <bookViews>
    <workbookView xWindow="-120" yWindow="-120" windowWidth="29040" windowHeight="15840" tabRatio="898" firstSheet="4" activeTab="4" xr2:uid="{6B3F08B5-E566-4175-866C-AFC10D3F5925}"/>
  </bookViews>
  <sheets>
    <sheet name="Contents" sheetId="1" state="hidden" r:id="rId1"/>
    <sheet name="Executive Summary" sheetId="2" state="hidden" r:id="rId2"/>
    <sheet name="Introduction" sheetId="4" state="hidden" r:id="rId3"/>
    <sheet name="1. Overview" sheetId="5" state="hidden" r:id="rId4"/>
    <sheet name="1. TNE and onshore" sheetId="31" r:id="rId5"/>
    <sheet name="2. 10-yrs undergrad vs postgrad" sheetId="8" r:id="rId6"/>
    <sheet name="3. 10-yrs in-person vs distance" sheetId="7" r:id="rId7"/>
    <sheet name="4. Type of TNE" sheetId="36" r:id="rId8"/>
    <sheet name="5. UK regional summary" sheetId="11" r:id="rId9"/>
    <sheet name="6. Providers" sheetId="29" r:id="rId10"/>
    <sheet name="7. Number of providers" sheetId="38" r:id="rId11"/>
    <sheet name="8. World region summary" sheetId="13" r:id="rId12"/>
    <sheet name="9. Countries world map" sheetId="35" r:id="rId13"/>
    <sheet name="Type provision 2" sheetId="12" state="hidden" r:id="rId14"/>
    <sheet name="Providers DO NOT PUBLISH" sheetId="30" state="hidden" r:id="rId15"/>
    <sheet name="2. Global comparison" sheetId="17" state="hidden" r:id="rId16"/>
    <sheet name="10.Type of TNE by world region " sheetId="37" r:id="rId17"/>
    <sheet name="11. Top 10 countries by region" sheetId="39" r:id="rId18"/>
    <sheet name="Tab 1. Global top 10 countries" sheetId="40" r:id="rId19"/>
    <sheet name="12. Rising host countries" sheetId="34" r:id="rId20"/>
    <sheet name="3. Regional analysis" sheetId="18" state="hidden" r:id="rId21"/>
    <sheet name="Africa" sheetId="19" state="hidden" r:id="rId22"/>
    <sheet name="Asia" sheetId="20" state="hidden" r:id="rId23"/>
    <sheet name="Australasia" sheetId="28" state="hidden" r:id="rId24"/>
    <sheet name="Europe" sheetId="21" state="hidden" r:id="rId25"/>
    <sheet name="Middle East" sheetId="25" state="hidden" r:id="rId26"/>
    <sheet name="North America" sheetId="26" state="hidden" r:id="rId27"/>
    <sheet name="Europe (non-EU)" sheetId="27" state="hidden" r:id="rId28"/>
    <sheet name="South America" sheetId="22" state="hidden" r:id="rId29"/>
    <sheet name="Mission groups (incorrect)" sheetId="10" state="hidden" r:id="rId30"/>
  </sheets>
  <definedNames>
    <definedName name="_xlnm._FilterDatabase" localSheetId="22" hidden="1">Asia!$C$32:$G$32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5" i="30" l="1"/>
  <c r="I5" i="30"/>
  <c r="T51" i="20"/>
  <c r="W51" i="20"/>
  <c r="T51" i="19"/>
  <c r="L24" i="28"/>
  <c r="L20" i="28"/>
  <c r="G18" i="19"/>
  <c r="F18" i="19"/>
  <c r="J12" i="30" l="1"/>
  <c r="I12" i="30"/>
  <c r="I10" i="30"/>
  <c r="J11" i="30"/>
  <c r="I11" i="30"/>
  <c r="J10" i="30"/>
  <c r="J13" i="30" l="1"/>
  <c r="I13" i="30"/>
  <c r="K13" i="30" l="1"/>
  <c r="K12" i="30"/>
  <c r="K11" i="30"/>
  <c r="K10" i="30"/>
  <c r="J6" i="30"/>
  <c r="I6" i="30"/>
  <c r="J4" i="30"/>
  <c r="I4" i="30"/>
  <c r="J3" i="30"/>
  <c r="I3" i="30"/>
  <c r="W52" i="22"/>
  <c r="W53" i="22"/>
  <c r="W54" i="22"/>
  <c r="W55" i="22"/>
  <c r="W56" i="22"/>
  <c r="W57" i="22"/>
  <c r="W58" i="22"/>
  <c r="W59" i="22"/>
  <c r="W60" i="22"/>
  <c r="W51" i="22"/>
  <c r="T52" i="22"/>
  <c r="T53" i="22"/>
  <c r="T54" i="22"/>
  <c r="T55" i="22"/>
  <c r="T56" i="22"/>
  <c r="T57" i="22"/>
  <c r="T58" i="22"/>
  <c r="T59" i="22"/>
  <c r="T60" i="22"/>
  <c r="T51" i="22"/>
  <c r="X52" i="28"/>
  <c r="X53" i="28"/>
  <c r="X54" i="28"/>
  <c r="X55" i="28"/>
  <c r="X56" i="28"/>
  <c r="X57" i="28"/>
  <c r="X58" i="28"/>
  <c r="X59" i="28"/>
  <c r="X60" i="28"/>
  <c r="X51" i="28"/>
  <c r="T52" i="28"/>
  <c r="T53" i="28"/>
  <c r="T54" i="28"/>
  <c r="T55" i="28"/>
  <c r="T56" i="28"/>
  <c r="T57" i="28"/>
  <c r="T58" i="28"/>
  <c r="T59" i="28"/>
  <c r="T60" i="28"/>
  <c r="T51" i="28"/>
  <c r="G27" i="28"/>
  <c r="G19" i="28"/>
  <c r="G20" i="28"/>
  <c r="G21" i="28"/>
  <c r="G22" i="28"/>
  <c r="G23" i="28"/>
  <c r="G24" i="28"/>
  <c r="G25" i="28"/>
  <c r="G26" i="28"/>
  <c r="G18" i="28"/>
  <c r="W52" i="27"/>
  <c r="W53" i="27"/>
  <c r="W54" i="27"/>
  <c r="W55" i="27"/>
  <c r="W56" i="27"/>
  <c r="W57" i="27"/>
  <c r="W58" i="27"/>
  <c r="W59" i="27"/>
  <c r="W60" i="27"/>
  <c r="W51" i="27"/>
  <c r="T52" i="27"/>
  <c r="T53" i="27"/>
  <c r="T54" i="27"/>
  <c r="T55" i="27"/>
  <c r="T56" i="27"/>
  <c r="T57" i="27"/>
  <c r="T58" i="27"/>
  <c r="T59" i="27"/>
  <c r="T60" i="27"/>
  <c r="T51" i="27"/>
  <c r="W52" i="26"/>
  <c r="W53" i="26"/>
  <c r="W54" i="26"/>
  <c r="W55" i="26"/>
  <c r="W56" i="26"/>
  <c r="W57" i="26"/>
  <c r="W58" i="26"/>
  <c r="W59" i="26"/>
  <c r="W60" i="26"/>
  <c r="W51" i="26"/>
  <c r="T52" i="26"/>
  <c r="T53" i="26"/>
  <c r="T54" i="26"/>
  <c r="T55" i="26"/>
  <c r="T56" i="26"/>
  <c r="T57" i="26"/>
  <c r="T58" i="26"/>
  <c r="T59" i="26"/>
  <c r="T60" i="26"/>
  <c r="T51" i="26"/>
  <c r="W52" i="25"/>
  <c r="W53" i="25"/>
  <c r="W54" i="25"/>
  <c r="W55" i="25"/>
  <c r="W56" i="25"/>
  <c r="W57" i="25"/>
  <c r="W58" i="25"/>
  <c r="W59" i="25"/>
  <c r="W60" i="25"/>
  <c r="W51" i="25"/>
  <c r="T52" i="25"/>
  <c r="T53" i="25"/>
  <c r="T54" i="25"/>
  <c r="T55" i="25"/>
  <c r="T56" i="25"/>
  <c r="T57" i="25"/>
  <c r="T58" i="25"/>
  <c r="T59" i="25"/>
  <c r="T60" i="25"/>
  <c r="T51" i="25"/>
  <c r="W52" i="19"/>
  <c r="W53" i="19"/>
  <c r="W54" i="19"/>
  <c r="W55" i="19"/>
  <c r="W56" i="19"/>
  <c r="W57" i="19"/>
  <c r="W58" i="19"/>
  <c r="W59" i="19"/>
  <c r="W60" i="19"/>
  <c r="W51" i="19"/>
  <c r="T52" i="19"/>
  <c r="T53" i="19"/>
  <c r="T54" i="19"/>
  <c r="T55" i="19"/>
  <c r="T56" i="19"/>
  <c r="T57" i="19"/>
  <c r="T58" i="19"/>
  <c r="T59" i="19"/>
  <c r="T60" i="19"/>
  <c r="W52" i="21"/>
  <c r="W53" i="21"/>
  <c r="W54" i="21"/>
  <c r="W55" i="21"/>
  <c r="W56" i="21"/>
  <c r="W57" i="21"/>
  <c r="W58" i="21"/>
  <c r="W59" i="21"/>
  <c r="W60" i="21"/>
  <c r="W51" i="21"/>
  <c r="T52" i="21"/>
  <c r="T53" i="21"/>
  <c r="T54" i="21"/>
  <c r="T55" i="21"/>
  <c r="T56" i="21"/>
  <c r="T57" i="21"/>
  <c r="T58" i="21"/>
  <c r="T59" i="21"/>
  <c r="T60" i="21"/>
  <c r="T51" i="21"/>
  <c r="G19" i="21"/>
  <c r="G20" i="21"/>
  <c r="G21" i="21"/>
  <c r="G22" i="21"/>
  <c r="G23" i="21"/>
  <c r="G24" i="21"/>
  <c r="G25" i="21"/>
  <c r="G26" i="21"/>
  <c r="G27" i="21"/>
  <c r="G18" i="21"/>
  <c r="L20" i="22"/>
  <c r="L21" i="22"/>
  <c r="L22" i="22"/>
  <c r="L23" i="22"/>
  <c r="L24" i="22"/>
  <c r="L25" i="22"/>
  <c r="L21" i="28"/>
  <c r="L22" i="28"/>
  <c r="L23" i="28"/>
  <c r="L25" i="28"/>
  <c r="L20" i="27"/>
  <c r="L21" i="27"/>
  <c r="L22" i="27"/>
  <c r="L23" i="27"/>
  <c r="L24" i="27"/>
  <c r="L25" i="27"/>
  <c r="L20" i="26"/>
  <c r="L21" i="26"/>
  <c r="L22" i="26"/>
  <c r="L23" i="26"/>
  <c r="L24" i="26"/>
  <c r="L25" i="26"/>
  <c r="L20" i="25"/>
  <c r="L21" i="25"/>
  <c r="L22" i="25"/>
  <c r="L23" i="25"/>
  <c r="L24" i="25"/>
  <c r="L25" i="25"/>
  <c r="L20" i="19"/>
  <c r="L21" i="19"/>
  <c r="L22" i="19"/>
  <c r="L23" i="19"/>
  <c r="L24" i="19"/>
  <c r="L25" i="19"/>
  <c r="L21" i="21"/>
  <c r="L22" i="21"/>
  <c r="L23" i="21"/>
  <c r="L24" i="21"/>
  <c r="L25" i="21"/>
  <c r="L20" i="21"/>
  <c r="L21" i="20"/>
  <c r="L22" i="20"/>
  <c r="L23" i="20"/>
  <c r="L24" i="20"/>
  <c r="L25" i="20"/>
  <c r="L20" i="20"/>
  <c r="G27" i="22"/>
  <c r="F27" i="22"/>
  <c r="G26" i="22"/>
  <c r="F26" i="22"/>
  <c r="G25" i="22"/>
  <c r="F25" i="22"/>
  <c r="G24" i="22"/>
  <c r="F24" i="22"/>
  <c r="G23" i="22"/>
  <c r="F23" i="22"/>
  <c r="G22" i="22"/>
  <c r="F22" i="22"/>
  <c r="G21" i="22"/>
  <c r="F21" i="22"/>
  <c r="G20" i="22"/>
  <c r="F20" i="22"/>
  <c r="G19" i="22"/>
  <c r="F19" i="22"/>
  <c r="G18" i="22"/>
  <c r="F18" i="22"/>
  <c r="F27" i="28"/>
  <c r="F26" i="28"/>
  <c r="F25" i="28"/>
  <c r="F24" i="28"/>
  <c r="F23" i="28"/>
  <c r="F22" i="28"/>
  <c r="F21" i="28"/>
  <c r="F20" i="28"/>
  <c r="F19" i="28"/>
  <c r="F18" i="28"/>
  <c r="G27" i="27"/>
  <c r="F27" i="27"/>
  <c r="G26" i="27"/>
  <c r="F26" i="27"/>
  <c r="G25" i="27"/>
  <c r="F25" i="27"/>
  <c r="G24" i="27"/>
  <c r="F24" i="27"/>
  <c r="G23" i="27"/>
  <c r="F23" i="27"/>
  <c r="G22" i="27"/>
  <c r="F22" i="27"/>
  <c r="G21" i="27"/>
  <c r="F21" i="27"/>
  <c r="G20" i="27"/>
  <c r="F20" i="27"/>
  <c r="G19" i="27"/>
  <c r="F19" i="27"/>
  <c r="G18" i="27"/>
  <c r="F18" i="27"/>
  <c r="G27" i="26"/>
  <c r="F27" i="26"/>
  <c r="G26" i="26"/>
  <c r="F26" i="26"/>
  <c r="G25" i="26"/>
  <c r="F25" i="26"/>
  <c r="G24" i="26"/>
  <c r="F24" i="26"/>
  <c r="G23" i="26"/>
  <c r="F23" i="26"/>
  <c r="G22" i="26"/>
  <c r="F22" i="26"/>
  <c r="G21" i="26"/>
  <c r="F21" i="26"/>
  <c r="G20" i="26"/>
  <c r="F20" i="26"/>
  <c r="G19" i="26"/>
  <c r="F19" i="26"/>
  <c r="G18" i="26"/>
  <c r="F18" i="26"/>
  <c r="G27" i="25"/>
  <c r="F27" i="25"/>
  <c r="G26" i="25"/>
  <c r="F26" i="25"/>
  <c r="G25" i="25"/>
  <c r="F25" i="25"/>
  <c r="G24" i="25"/>
  <c r="F24" i="25"/>
  <c r="G23" i="25"/>
  <c r="F23" i="25"/>
  <c r="G22" i="25"/>
  <c r="F22" i="25"/>
  <c r="G21" i="25"/>
  <c r="F21" i="25"/>
  <c r="G20" i="25"/>
  <c r="F20" i="25"/>
  <c r="G19" i="25"/>
  <c r="F19" i="25"/>
  <c r="G18" i="25"/>
  <c r="F18" i="25"/>
  <c r="G27" i="19"/>
  <c r="F27" i="19"/>
  <c r="G26" i="19"/>
  <c r="F26" i="19"/>
  <c r="G25" i="19"/>
  <c r="F25" i="19"/>
  <c r="G24" i="19"/>
  <c r="F24" i="19"/>
  <c r="G23" i="19"/>
  <c r="F23" i="19"/>
  <c r="G22" i="19"/>
  <c r="F22" i="19"/>
  <c r="G21" i="19"/>
  <c r="F21" i="19"/>
  <c r="G20" i="19"/>
  <c r="F20" i="19"/>
  <c r="G19" i="19"/>
  <c r="F19" i="19"/>
  <c r="F27" i="21"/>
  <c r="F26" i="21"/>
  <c r="F25" i="21"/>
  <c r="F24" i="21"/>
  <c r="F23" i="21"/>
  <c r="F22" i="21"/>
  <c r="F21" i="21"/>
  <c r="F20" i="21"/>
  <c r="F19" i="21"/>
  <c r="F18" i="21"/>
  <c r="W52" i="20"/>
  <c r="W53" i="20"/>
  <c r="W54" i="20"/>
  <c r="W55" i="20"/>
  <c r="W56" i="20"/>
  <c r="W57" i="20"/>
  <c r="W58" i="20"/>
  <c r="W59" i="20"/>
  <c r="W60" i="20"/>
  <c r="T52" i="20"/>
  <c r="T53" i="20"/>
  <c r="T54" i="20"/>
  <c r="T55" i="20"/>
  <c r="T56" i="20"/>
  <c r="T57" i="20"/>
  <c r="T58" i="20"/>
  <c r="T59" i="20"/>
  <c r="T60" i="20"/>
  <c r="G19" i="20"/>
  <c r="G20" i="20"/>
  <c r="G21" i="20"/>
  <c r="G22" i="20"/>
  <c r="G23" i="20"/>
  <c r="G24" i="20"/>
  <c r="G25" i="20"/>
  <c r="G26" i="20"/>
  <c r="G27" i="20"/>
  <c r="G18" i="20"/>
  <c r="F19" i="20"/>
  <c r="F20" i="20"/>
  <c r="F21" i="20"/>
  <c r="F22" i="20"/>
  <c r="F23" i="20"/>
  <c r="F24" i="20"/>
  <c r="F25" i="20"/>
  <c r="F26" i="20"/>
  <c r="F27" i="20"/>
  <c r="F18" i="20"/>
  <c r="F32" i="10"/>
  <c r="F31" i="10"/>
  <c r="F30" i="10"/>
  <c r="F29" i="10"/>
  <c r="F28" i="10"/>
  <c r="D32" i="10"/>
  <c r="D31" i="10"/>
  <c r="D30" i="10"/>
  <c r="D29" i="10"/>
  <c r="H28" i="10"/>
  <c r="J32" i="10"/>
  <c r="J31" i="10"/>
  <c r="J29" i="10"/>
  <c r="J28" i="10"/>
  <c r="H32" i="10"/>
  <c r="H31" i="10"/>
  <c r="H29" i="10"/>
  <c r="D28" i="10"/>
  <c r="AC160" i="10" a="1"/>
  <c r="AC160" i="10" s="1"/>
  <c r="AC159" i="10" a="1"/>
  <c r="AC159" i="10" s="1"/>
  <c r="AC158" i="10" a="1"/>
  <c r="AC158" i="10" s="1"/>
  <c r="AC157" i="10" a="1"/>
  <c r="AC157" i="10" s="1"/>
  <c r="AC156" i="10" a="1"/>
  <c r="AC156" i="10" s="1"/>
  <c r="AC155" i="10" a="1"/>
  <c r="AC155" i="10" s="1"/>
  <c r="AC154" i="10" a="1"/>
  <c r="AC154" i="10" s="1"/>
  <c r="AC153" i="10" a="1"/>
  <c r="AC153" i="10" s="1"/>
  <c r="AC152" i="10" a="1"/>
  <c r="AC152" i="10" s="1"/>
  <c r="AC151" i="10" a="1"/>
  <c r="AC151" i="10" s="1"/>
  <c r="AC150" i="10" a="1"/>
  <c r="AC150" i="10" s="1"/>
  <c r="AC149" i="10" a="1"/>
  <c r="AC149" i="10" s="1"/>
  <c r="AC148" i="10" a="1"/>
  <c r="AC148" i="10" s="1"/>
  <c r="AC147" i="10" a="1"/>
  <c r="AC147" i="10" s="1"/>
  <c r="AC146" i="10" a="1"/>
  <c r="AC146" i="10" s="1"/>
  <c r="AC145" i="10" a="1"/>
  <c r="AC145" i="10" s="1"/>
  <c r="AC144" i="10" a="1"/>
  <c r="AC144" i="10" s="1"/>
  <c r="AC143" i="10" a="1"/>
  <c r="AC143" i="10" s="1"/>
  <c r="AC142" i="10" a="1"/>
  <c r="AC142" i="10" s="1"/>
  <c r="AC141" i="10" a="1"/>
  <c r="AC141" i="10" s="1"/>
  <c r="AC140" i="10" a="1"/>
  <c r="AC140" i="10" s="1"/>
  <c r="AC139" i="10" a="1"/>
  <c r="AC139" i="10" s="1"/>
  <c r="AC138" i="10" a="1"/>
  <c r="AC138" i="10" s="1"/>
  <c r="AC137" i="10" a="1"/>
  <c r="AC137" i="10" s="1"/>
  <c r="AC136" i="10" a="1"/>
  <c r="AC136" i="10" s="1"/>
  <c r="AC135" i="10" a="1"/>
  <c r="AC135" i="10" s="1"/>
  <c r="AC134" i="10" a="1"/>
  <c r="AC134" i="10" s="1"/>
  <c r="AC133" i="10" a="1"/>
  <c r="AC133" i="10" s="1"/>
  <c r="AC132" i="10" a="1"/>
  <c r="AC132" i="10" s="1"/>
  <c r="AC131" i="10" a="1"/>
  <c r="AC131" i="10" s="1"/>
  <c r="AC130" i="10" a="1"/>
  <c r="AC130" i="10" s="1"/>
  <c r="AC129" i="10" a="1"/>
  <c r="AC129" i="10" s="1"/>
  <c r="AC128" i="10" a="1"/>
  <c r="AC128" i="10" s="1"/>
  <c r="AC127" i="10" a="1"/>
  <c r="AC127" i="10" s="1"/>
  <c r="AC126" i="10" a="1"/>
  <c r="AC126" i="10" s="1"/>
  <c r="AC125" i="10" a="1"/>
  <c r="AC125" i="10" s="1"/>
  <c r="AC124" i="10" a="1"/>
  <c r="AC124" i="10" s="1"/>
  <c r="AC123" i="10" a="1"/>
  <c r="AC123" i="10" s="1"/>
  <c r="AC122" i="10" a="1"/>
  <c r="AC122" i="10" s="1"/>
  <c r="AC121" i="10" a="1"/>
  <c r="AC121" i="10" s="1"/>
  <c r="AC120" i="10" a="1"/>
  <c r="AC120" i="10" s="1"/>
  <c r="AC119" i="10" a="1"/>
  <c r="AC119" i="10" s="1"/>
  <c r="AC118" i="10" a="1"/>
  <c r="AC118" i="10" s="1"/>
  <c r="AC117" i="10" a="1"/>
  <c r="AC117" i="10" s="1"/>
  <c r="AC116" i="10" a="1"/>
  <c r="AC116" i="10" s="1"/>
  <c r="AC115" i="10" a="1"/>
  <c r="AC115" i="10" s="1"/>
  <c r="AC114" i="10" a="1"/>
  <c r="AC114" i="10" s="1"/>
  <c r="AC113" i="10" a="1"/>
  <c r="AC113" i="10" s="1"/>
  <c r="AC112" i="10" a="1"/>
  <c r="AC112" i="10" s="1"/>
  <c r="AC111" i="10" a="1"/>
  <c r="AC111" i="10" s="1"/>
  <c r="AC110" i="10" a="1"/>
  <c r="AC110" i="10" s="1"/>
  <c r="AC109" i="10" a="1"/>
  <c r="AC109" i="10" s="1"/>
  <c r="AC108" i="10" a="1"/>
  <c r="AC108" i="10" s="1"/>
  <c r="AC107" i="10" a="1"/>
  <c r="AC107" i="10" s="1"/>
  <c r="AC106" i="10" a="1"/>
  <c r="AC106" i="10" s="1"/>
  <c r="AC105" i="10" a="1"/>
  <c r="AC105" i="10" s="1"/>
  <c r="AC104" i="10" a="1"/>
  <c r="AC104" i="10" s="1"/>
  <c r="AC103" i="10" a="1"/>
  <c r="AC103" i="10" s="1"/>
  <c r="AC102" i="10" a="1"/>
  <c r="AC102" i="10" s="1"/>
  <c r="AC101" i="10" a="1"/>
  <c r="AC101" i="10" s="1"/>
  <c r="AC100" i="10" a="1"/>
  <c r="AC100" i="10" s="1"/>
  <c r="AC99" i="10" a="1"/>
  <c r="AC99" i="10" s="1"/>
  <c r="AC98" i="10" a="1"/>
  <c r="AC98" i="10" s="1"/>
  <c r="AC97" i="10" a="1"/>
  <c r="AC97" i="10" s="1"/>
  <c r="AC96" i="10" a="1"/>
  <c r="AC96" i="10" s="1"/>
  <c r="AC95" i="10" a="1"/>
  <c r="AC95" i="10" s="1"/>
  <c r="AC94" i="10" a="1"/>
  <c r="AC94" i="10" s="1"/>
  <c r="AC93" i="10" a="1"/>
  <c r="AC93" i="10" s="1"/>
  <c r="AC92" i="10" a="1"/>
  <c r="AC92" i="10" s="1"/>
  <c r="AC91" i="10" a="1"/>
  <c r="AC91" i="10" s="1"/>
  <c r="AC90" i="10" a="1"/>
  <c r="AC90" i="10" s="1"/>
  <c r="AC89" i="10" a="1"/>
  <c r="AC89" i="10" s="1"/>
  <c r="AC88" i="10" a="1"/>
  <c r="AC88" i="10" s="1"/>
  <c r="AC87" i="10" a="1"/>
  <c r="AC87" i="10" s="1"/>
  <c r="AC86" i="10" a="1"/>
  <c r="AC86" i="10" s="1"/>
  <c r="AC85" i="10" a="1"/>
  <c r="AC85" i="10" s="1"/>
  <c r="AC84" i="10" a="1"/>
  <c r="AC84" i="10" s="1"/>
  <c r="AC83" i="10" a="1"/>
  <c r="AC83" i="10" s="1"/>
  <c r="AC82" i="10" a="1"/>
  <c r="AC82" i="10" s="1"/>
  <c r="AC81" i="10" a="1"/>
  <c r="AC81" i="10" s="1"/>
  <c r="AC80" i="10" a="1"/>
  <c r="AC80" i="10" s="1"/>
  <c r="AC79" i="10" a="1"/>
  <c r="AC79" i="10" s="1"/>
  <c r="AC78" i="10" a="1"/>
  <c r="AC78" i="10" s="1"/>
  <c r="AC77" i="10" a="1"/>
  <c r="AC77" i="10" s="1"/>
  <c r="AC76" i="10" a="1"/>
  <c r="AC76" i="10" s="1"/>
  <c r="AC75" i="10" a="1"/>
  <c r="AC75" i="10" s="1"/>
  <c r="AC74" i="10" a="1"/>
  <c r="AC74" i="10" s="1"/>
  <c r="AC73" i="10" a="1"/>
  <c r="AC73" i="10" s="1"/>
  <c r="AC72" i="10" a="1"/>
  <c r="AC72" i="10" s="1"/>
  <c r="AC71" i="10" a="1"/>
  <c r="AC71" i="10" s="1"/>
  <c r="AC70" i="10" a="1"/>
  <c r="AC70" i="10" s="1"/>
  <c r="AC69" i="10" a="1"/>
  <c r="AC69" i="10" s="1"/>
  <c r="AC68" i="10" a="1"/>
  <c r="AC68" i="10" s="1"/>
  <c r="AC67" i="10" a="1"/>
  <c r="AC67" i="10" s="1"/>
  <c r="AC66" i="10" a="1"/>
  <c r="AC66" i="10" s="1"/>
  <c r="AC65" i="10" a="1"/>
  <c r="AC65" i="10" s="1"/>
  <c r="AC64" i="10" a="1"/>
  <c r="AC64" i="10" s="1"/>
  <c r="AC63" i="10" a="1"/>
  <c r="AC63" i="10" s="1"/>
  <c r="AC62" i="10" a="1"/>
  <c r="AC62" i="10" s="1"/>
  <c r="AC61" i="10" a="1"/>
  <c r="AC61" i="10" s="1"/>
  <c r="AC60" i="10" a="1"/>
  <c r="AC60" i="10" s="1"/>
  <c r="AC59" i="10" a="1"/>
  <c r="AC59" i="10" s="1"/>
  <c r="AC58" i="10" a="1"/>
  <c r="AC58" i="10" s="1"/>
  <c r="AC57" i="10" a="1"/>
  <c r="AC57" i="10" s="1"/>
  <c r="AC56" i="10" a="1"/>
  <c r="AC56" i="10" s="1"/>
  <c r="AC55" i="10" a="1"/>
  <c r="AC55" i="10" s="1"/>
  <c r="AC54" i="10" a="1"/>
  <c r="AC54" i="10" s="1"/>
  <c r="AC53" i="10" a="1"/>
  <c r="AC53" i="10" s="1"/>
  <c r="AC52" i="10" a="1"/>
  <c r="AC52" i="10" s="1"/>
  <c r="AC51" i="10" a="1"/>
  <c r="AC51" i="10" s="1"/>
  <c r="AC50" i="10" a="1"/>
  <c r="AC50" i="10" s="1"/>
  <c r="AC49" i="10" a="1"/>
  <c r="AC49" i="10" s="1"/>
  <c r="AC48" i="10" a="1"/>
  <c r="AC48" i="10" s="1"/>
  <c r="AC47" i="10" a="1"/>
  <c r="AC47" i="10" s="1"/>
  <c r="AC46" i="10" a="1"/>
  <c r="AC46" i="10" s="1"/>
  <c r="AC45" i="10" a="1"/>
  <c r="AC45" i="10" s="1"/>
  <c r="AC44" i="10" a="1"/>
  <c r="AC44" i="10" s="1"/>
  <c r="AC43" i="10" a="1"/>
  <c r="AC43" i="10" s="1"/>
  <c r="AC42" i="10" a="1"/>
  <c r="AC42" i="10" s="1"/>
  <c r="AC41" i="10" a="1"/>
  <c r="AC41" i="10" s="1"/>
  <c r="AC40" i="10" a="1"/>
  <c r="AC40" i="10" s="1"/>
  <c r="AC39" i="10" a="1"/>
  <c r="AC39" i="10" s="1"/>
  <c r="AC38" i="10" a="1"/>
  <c r="AC38" i="10" s="1"/>
  <c r="AC37" i="10" a="1"/>
  <c r="AC37" i="10" s="1"/>
  <c r="AC36" i="10" a="1"/>
  <c r="AC36" i="10" s="1"/>
  <c r="AC35" i="10" a="1"/>
  <c r="AC35" i="10" s="1"/>
  <c r="AC34" i="10" a="1"/>
  <c r="AC34" i="10" s="1"/>
  <c r="AC33" i="10" a="1"/>
  <c r="AC33" i="10" s="1"/>
  <c r="AC32" i="10" a="1"/>
  <c r="AC32" i="10" s="1"/>
  <c r="AC31" i="10" a="1"/>
  <c r="AC31" i="10" s="1"/>
  <c r="AC30" i="10" a="1"/>
  <c r="AC30" i="10" s="1"/>
  <c r="AC29" i="10" a="1"/>
  <c r="AC29" i="10" s="1"/>
  <c r="AC28" i="10" a="1"/>
  <c r="AC28" i="10" s="1"/>
  <c r="AC27" i="10" a="1"/>
  <c r="AC27" i="10" s="1"/>
  <c r="AC26" i="10" a="1"/>
  <c r="AC26" i="10" s="1"/>
  <c r="AC25" i="10" a="1"/>
  <c r="AC25" i="10" s="1"/>
  <c r="AC24" i="10" a="1"/>
  <c r="AC24" i="10" s="1"/>
  <c r="AC23" i="10" a="1"/>
  <c r="AC23" i="10" s="1"/>
  <c r="AC22" i="10" a="1"/>
  <c r="AC22" i="10" s="1"/>
  <c r="AC21" i="10" a="1"/>
  <c r="AC21" i="10" s="1"/>
  <c r="AC20" i="10" a="1"/>
  <c r="AC20" i="10" s="1"/>
  <c r="AC19" i="10" a="1"/>
  <c r="AC19" i="10" s="1"/>
  <c r="AC18" i="10" a="1"/>
  <c r="AC18" i="10" s="1"/>
  <c r="AC17" i="10" a="1"/>
  <c r="AC17" i="10" s="1"/>
  <c r="AC16" i="10" a="1"/>
  <c r="AC16" i="10" s="1"/>
  <c r="AC15" i="10" a="1"/>
  <c r="AC15" i="10" s="1"/>
  <c r="AC14" i="10" a="1"/>
  <c r="AC14" i="10" s="1"/>
  <c r="AC13" i="10" a="1"/>
  <c r="AC13" i="10" s="1"/>
  <c r="AC12" i="10" a="1"/>
  <c r="AC12" i="10" s="1"/>
  <c r="AC11" i="10" a="1"/>
  <c r="AC11" i="10" s="1"/>
  <c r="AC10" i="10" a="1"/>
  <c r="AC10" i="10" s="1"/>
  <c r="AC9" i="10" a="1"/>
  <c r="AC9" i="10" s="1"/>
  <c r="AC8" i="10" a="1"/>
  <c r="AC8" i="10" s="1"/>
  <c r="AC7" i="10" a="1"/>
  <c r="AC7" i="10" s="1"/>
  <c r="AC6" i="10" a="1"/>
  <c r="AC6" i="10" s="1"/>
  <c r="AC5" i="10" a="1"/>
  <c r="AC5" i="10" s="1"/>
  <c r="S166" i="10" a="1"/>
  <c r="S166" i="10" s="1"/>
  <c r="S165" i="10" a="1"/>
  <c r="S165" i="10" s="1"/>
  <c r="S164" i="10" a="1"/>
  <c r="S164" i="10" s="1"/>
  <c r="S163" i="10" a="1"/>
  <c r="S163" i="10" s="1"/>
  <c r="S162" i="10" a="1"/>
  <c r="S162" i="10" s="1"/>
  <c r="S161" i="10" a="1"/>
  <c r="S161" i="10" s="1"/>
  <c r="S160" i="10" a="1"/>
  <c r="S160" i="10" s="1"/>
  <c r="S159" i="10" a="1"/>
  <c r="S159" i="10" s="1"/>
  <c r="S158" i="10" a="1"/>
  <c r="S158" i="10" s="1"/>
  <c r="S157" i="10" a="1"/>
  <c r="S157" i="10" s="1"/>
  <c r="S156" i="10" a="1"/>
  <c r="S156" i="10" s="1"/>
  <c r="S155" i="10" a="1"/>
  <c r="S155" i="10" s="1"/>
  <c r="S154" i="10" a="1"/>
  <c r="S154" i="10" s="1"/>
  <c r="S153" i="10" a="1"/>
  <c r="S153" i="10" s="1"/>
  <c r="S152" i="10" a="1"/>
  <c r="S152" i="10" s="1"/>
  <c r="S151" i="10" a="1"/>
  <c r="S151" i="10" s="1"/>
  <c r="S150" i="10" a="1"/>
  <c r="S150" i="10" s="1"/>
  <c r="S149" i="10" a="1"/>
  <c r="S149" i="10" s="1"/>
  <c r="S148" i="10" a="1"/>
  <c r="S148" i="10" s="1"/>
  <c r="S147" i="10" a="1"/>
  <c r="S147" i="10" s="1"/>
  <c r="S146" i="10" a="1"/>
  <c r="S146" i="10" s="1"/>
  <c r="S145" i="10" a="1"/>
  <c r="S145" i="10" s="1"/>
  <c r="S144" i="10" a="1"/>
  <c r="S144" i="10" s="1"/>
  <c r="S143" i="10" a="1"/>
  <c r="S143" i="10" s="1"/>
  <c r="S142" i="10" a="1"/>
  <c r="S142" i="10" s="1"/>
  <c r="S141" i="10" a="1"/>
  <c r="S141" i="10" s="1"/>
  <c r="S140" i="10" a="1"/>
  <c r="S140" i="10" s="1"/>
  <c r="S139" i="10" a="1"/>
  <c r="S139" i="10" s="1"/>
  <c r="S138" i="10" a="1"/>
  <c r="S138" i="10" s="1"/>
  <c r="S137" i="10" a="1"/>
  <c r="S137" i="10" s="1"/>
  <c r="S136" i="10" a="1"/>
  <c r="S136" i="10" s="1"/>
  <c r="S135" i="10" a="1"/>
  <c r="S135" i="10" s="1"/>
  <c r="S134" i="10" a="1"/>
  <c r="S134" i="10" s="1"/>
  <c r="S133" i="10" a="1"/>
  <c r="S133" i="10" s="1"/>
  <c r="S132" i="10" a="1"/>
  <c r="S132" i="10" s="1"/>
  <c r="S131" i="10" a="1"/>
  <c r="S131" i="10" s="1"/>
  <c r="S130" i="10" a="1"/>
  <c r="S130" i="10" s="1"/>
  <c r="S129" i="10" a="1"/>
  <c r="S129" i="10" s="1"/>
  <c r="S128" i="10" a="1"/>
  <c r="S128" i="10" s="1"/>
  <c r="S127" i="10" a="1"/>
  <c r="S127" i="10" s="1"/>
  <c r="S126" i="10" a="1"/>
  <c r="S126" i="10" s="1"/>
  <c r="S125" i="10" a="1"/>
  <c r="S125" i="10" s="1"/>
  <c r="S124" i="10" a="1"/>
  <c r="S124" i="10" s="1"/>
  <c r="S123" i="10" a="1"/>
  <c r="S123" i="10" s="1"/>
  <c r="S122" i="10" a="1"/>
  <c r="S122" i="10" s="1"/>
  <c r="S121" i="10" a="1"/>
  <c r="S121" i="10" s="1"/>
  <c r="S120" i="10" a="1"/>
  <c r="S120" i="10" s="1"/>
  <c r="S119" i="10" a="1"/>
  <c r="S119" i="10" s="1"/>
  <c r="S118" i="10" a="1"/>
  <c r="S118" i="10" s="1"/>
  <c r="S117" i="10" a="1"/>
  <c r="S117" i="10" s="1"/>
  <c r="S116" i="10" a="1"/>
  <c r="S116" i="10" s="1"/>
  <c r="S115" i="10" a="1"/>
  <c r="S115" i="10" s="1"/>
  <c r="S114" i="10" a="1"/>
  <c r="S114" i="10" s="1"/>
  <c r="S113" i="10" a="1"/>
  <c r="S113" i="10" s="1"/>
  <c r="S112" i="10" a="1"/>
  <c r="S112" i="10" s="1"/>
  <c r="S111" i="10" a="1"/>
  <c r="S111" i="10" s="1"/>
  <c r="S110" i="10" a="1"/>
  <c r="S110" i="10" s="1"/>
  <c r="S109" i="10" a="1"/>
  <c r="S109" i="10" s="1"/>
  <c r="S108" i="10" a="1"/>
  <c r="S108" i="10" s="1"/>
  <c r="S107" i="10" a="1"/>
  <c r="S107" i="10" s="1"/>
  <c r="S106" i="10" a="1"/>
  <c r="S106" i="10" s="1"/>
  <c r="S105" i="10" a="1"/>
  <c r="S105" i="10" s="1"/>
  <c r="S104" i="10" a="1"/>
  <c r="S104" i="10" s="1"/>
  <c r="S103" i="10" a="1"/>
  <c r="S103" i="10" s="1"/>
  <c r="S102" i="10" a="1"/>
  <c r="S102" i="10" s="1"/>
  <c r="S101" i="10" a="1"/>
  <c r="S101" i="10" s="1"/>
  <c r="S100" i="10" a="1"/>
  <c r="S100" i="10" s="1"/>
  <c r="S99" i="10" a="1"/>
  <c r="S99" i="10" s="1"/>
  <c r="S98" i="10" a="1"/>
  <c r="S98" i="10" s="1"/>
  <c r="S97" i="10" a="1"/>
  <c r="S97" i="10" s="1"/>
  <c r="S96" i="10" a="1"/>
  <c r="S96" i="10" s="1"/>
  <c r="S95" i="10" a="1"/>
  <c r="S95" i="10" s="1"/>
  <c r="S94" i="10" a="1"/>
  <c r="S94" i="10" s="1"/>
  <c r="S93" i="10" a="1"/>
  <c r="S93" i="10" s="1"/>
  <c r="S92" i="10" a="1"/>
  <c r="S92" i="10" s="1"/>
  <c r="S91" i="10" a="1"/>
  <c r="S91" i="10" s="1"/>
  <c r="S90" i="10" a="1"/>
  <c r="S90" i="10" s="1"/>
  <c r="S89" i="10" a="1"/>
  <c r="S89" i="10" s="1"/>
  <c r="S88" i="10" a="1"/>
  <c r="S88" i="10" s="1"/>
  <c r="S87" i="10" a="1"/>
  <c r="S87" i="10" s="1"/>
  <c r="S86" i="10" a="1"/>
  <c r="S86" i="10" s="1"/>
  <c r="S85" i="10" a="1"/>
  <c r="S85" i="10" s="1"/>
  <c r="S84" i="10" a="1"/>
  <c r="S84" i="10" s="1"/>
  <c r="S83" i="10" a="1"/>
  <c r="S83" i="10" s="1"/>
  <c r="S82" i="10" a="1"/>
  <c r="S82" i="10" s="1"/>
  <c r="S81" i="10" a="1"/>
  <c r="S81" i="10" s="1"/>
  <c r="S80" i="10" a="1"/>
  <c r="S80" i="10" s="1"/>
  <c r="S79" i="10" a="1"/>
  <c r="S79" i="10" s="1"/>
  <c r="S78" i="10" a="1"/>
  <c r="S78" i="10" s="1"/>
  <c r="S77" i="10" a="1"/>
  <c r="S77" i="10" s="1"/>
  <c r="S76" i="10" a="1"/>
  <c r="S76" i="10" s="1"/>
  <c r="S75" i="10" a="1"/>
  <c r="S75" i="10" s="1"/>
  <c r="S74" i="10" a="1"/>
  <c r="S74" i="10" s="1"/>
  <c r="S73" i="10" a="1"/>
  <c r="S73" i="10" s="1"/>
  <c r="S72" i="10" a="1"/>
  <c r="S72" i="10" s="1"/>
  <c r="S71" i="10" a="1"/>
  <c r="S71" i="10" s="1"/>
  <c r="S70" i="10" a="1"/>
  <c r="S70" i="10" s="1"/>
  <c r="S69" i="10" a="1"/>
  <c r="S69" i="10" s="1"/>
  <c r="S68" i="10" a="1"/>
  <c r="S68" i="10" s="1"/>
  <c r="S67" i="10" a="1"/>
  <c r="S67" i="10" s="1"/>
  <c r="S66" i="10" a="1"/>
  <c r="S66" i="10" s="1"/>
  <c r="S65" i="10" a="1"/>
  <c r="S65" i="10" s="1"/>
  <c r="S64" i="10" a="1"/>
  <c r="S64" i="10" s="1"/>
  <c r="S63" i="10" a="1"/>
  <c r="S63" i="10" s="1"/>
  <c r="S62" i="10" a="1"/>
  <c r="S62" i="10" s="1"/>
  <c r="S61" i="10" a="1"/>
  <c r="S61" i="10" s="1"/>
  <c r="S60" i="10" a="1"/>
  <c r="S60" i="10" s="1"/>
  <c r="S59" i="10" a="1"/>
  <c r="S59" i="10" s="1"/>
  <c r="S58" i="10" a="1"/>
  <c r="S58" i="10" s="1"/>
  <c r="S57" i="10" a="1"/>
  <c r="S57" i="10" s="1"/>
  <c r="S56" i="10" a="1"/>
  <c r="S56" i="10" s="1"/>
  <c r="S55" i="10" a="1"/>
  <c r="S55" i="10" s="1"/>
  <c r="S54" i="10" a="1"/>
  <c r="S54" i="10" s="1"/>
  <c r="S53" i="10" a="1"/>
  <c r="S53" i="10" s="1"/>
  <c r="S52" i="10" a="1"/>
  <c r="S52" i="10" s="1"/>
  <c r="S51" i="10" a="1"/>
  <c r="S51" i="10" s="1"/>
  <c r="S50" i="10" a="1"/>
  <c r="S50" i="10" s="1"/>
  <c r="S49" i="10" a="1"/>
  <c r="S49" i="10" s="1"/>
  <c r="S48" i="10" a="1"/>
  <c r="S48" i="10" s="1"/>
  <c r="S47" i="10" a="1"/>
  <c r="S47" i="10" s="1"/>
  <c r="S46" i="10" a="1"/>
  <c r="S46" i="10" s="1"/>
  <c r="S45" i="10" a="1"/>
  <c r="S45" i="10" s="1"/>
  <c r="S44" i="10" a="1"/>
  <c r="S44" i="10" s="1"/>
  <c r="S43" i="10" a="1"/>
  <c r="S43" i="10" s="1"/>
  <c r="S42" i="10" a="1"/>
  <c r="S42" i="10" s="1"/>
  <c r="S41" i="10" a="1"/>
  <c r="S41" i="10" s="1"/>
  <c r="S40" i="10" a="1"/>
  <c r="S40" i="10" s="1"/>
  <c r="S39" i="10" a="1"/>
  <c r="S39" i="10" s="1"/>
  <c r="S38" i="10" a="1"/>
  <c r="S38" i="10" s="1"/>
  <c r="S37" i="10" a="1"/>
  <c r="S37" i="10" s="1"/>
  <c r="S36" i="10" a="1"/>
  <c r="S36" i="10" s="1"/>
  <c r="S35" i="10" a="1"/>
  <c r="S35" i="10" s="1"/>
  <c r="S34" i="10" a="1"/>
  <c r="S34" i="10" s="1"/>
  <c r="S33" i="10" a="1"/>
  <c r="S33" i="10" s="1"/>
  <c r="S32" i="10" a="1"/>
  <c r="S32" i="10" s="1"/>
  <c r="S31" i="10" a="1"/>
  <c r="S31" i="10" s="1"/>
  <c r="S30" i="10" a="1"/>
  <c r="S30" i="10" s="1"/>
  <c r="S29" i="10" a="1"/>
  <c r="S29" i="10" s="1"/>
  <c r="S28" i="10" a="1"/>
  <c r="S28" i="10" s="1"/>
  <c r="S27" i="10" a="1"/>
  <c r="S27" i="10" s="1"/>
  <c r="S26" i="10" a="1"/>
  <c r="S26" i="10" s="1"/>
  <c r="S25" i="10" a="1"/>
  <c r="S25" i="10" s="1"/>
  <c r="S24" i="10" a="1"/>
  <c r="S24" i="10" s="1"/>
  <c r="S23" i="10" a="1"/>
  <c r="S23" i="10" s="1"/>
  <c r="S22" i="10" a="1"/>
  <c r="S22" i="10" s="1"/>
  <c r="S21" i="10" a="1"/>
  <c r="S21" i="10" s="1"/>
  <c r="S20" i="10" a="1"/>
  <c r="S20" i="10" s="1"/>
  <c r="S19" i="10" a="1"/>
  <c r="S19" i="10" s="1"/>
  <c r="S18" i="10" a="1"/>
  <c r="S18" i="10" s="1"/>
  <c r="S17" i="10" a="1"/>
  <c r="S17" i="10" s="1"/>
  <c r="S16" i="10" a="1"/>
  <c r="S16" i="10" s="1"/>
  <c r="S15" i="10" a="1"/>
  <c r="S15" i="10" s="1"/>
  <c r="S14" i="10" a="1"/>
  <c r="S14" i="10" s="1"/>
  <c r="S13" i="10" a="1"/>
  <c r="S13" i="10" s="1"/>
  <c r="S12" i="10" a="1"/>
  <c r="S12" i="10" s="1"/>
  <c r="S11" i="10" a="1"/>
  <c r="S11" i="10" s="1"/>
  <c r="S10" i="10" a="1"/>
  <c r="S10" i="10" s="1"/>
  <c r="S9" i="10" a="1"/>
  <c r="S9" i="10" s="1"/>
  <c r="S8" i="10" a="1"/>
  <c r="S8" i="10" s="1"/>
  <c r="S7" i="10" a="1"/>
  <c r="S7" i="10" s="1"/>
  <c r="S6" i="10" a="1"/>
  <c r="S6" i="10" s="1"/>
  <c r="S5" i="10" a="1"/>
  <c r="S5" i="10" s="1"/>
  <c r="J30" i="10" l="1"/>
  <c r="H30" i="10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<sst xmlns="http://schemas.openxmlformats.org/spreadsheetml/2006/main" count="4388" uniqueCount="809">
  <si>
    <t>1 Executive summary</t>
  </si>
  <si>
    <t>2 Introduction</t>
  </si>
  <si>
    <t>2.1 A note on definitions</t>
  </si>
  <si>
    <t>2.2 A note on the short term 2019-20 review of the AOR, and the pending extended review of the AOR</t>
  </si>
  <si>
    <t>2.3 The 'Oxford Brookes' effect and the two largest providers of distance, blended or distributed learning.</t>
  </si>
  <si>
    <t>2.4 A note on policy drivers for change (British Council)</t>
  </si>
  <si>
    <t>3 Overview</t>
  </si>
  <si>
    <t>3.1 Total student numbers (students and providers)</t>
  </si>
  <si>
    <t>3.2 Type of provision (campus, collaborative provision, distance learning, etc)</t>
  </si>
  <si>
    <t>3.3 Level of study (students and providers)</t>
  </si>
  <si>
    <t>3.4 Continuation and Completion (students and providers)</t>
  </si>
  <si>
    <t>3.5 Diversity of providers (logarithmic scale showing student numbers per provider)</t>
  </si>
  <si>
    <t>3.6 Location of provider (Eng, Sco, Wal, NI)</t>
  </si>
  <si>
    <t>3.7 Providers by type of provision (campus, collaborative provision, distance, etc)</t>
  </si>
  <si>
    <t>4 Global comparison</t>
  </si>
  <si>
    <t>5.1 Regional overview</t>
  </si>
  <si>
    <t>5.2 Type of provision by region</t>
  </si>
  <si>
    <t>5.3 Level of study by region</t>
  </si>
  <si>
    <t>5.4 World map</t>
  </si>
  <si>
    <t>5 Regional analysis (option to order alphabetically or by size of TNE population)</t>
  </si>
  <si>
    <t>5.1 Asia</t>
  </si>
  <si>
    <t>5.1.1 Top host countries in Asia</t>
  </si>
  <si>
    <t>5.1.2 Type of provision by country in Asia</t>
  </si>
  <si>
    <t>5.1.3 Level of study by country in Asia</t>
  </si>
  <si>
    <t>5.1.4 Number of providers by country in Asia</t>
  </si>
  <si>
    <t>5.1.5 Case study of provision in Asia</t>
  </si>
  <si>
    <t>5.2 Europe</t>
  </si>
  <si>
    <t>5.3 Africa</t>
  </si>
  <si>
    <t>5.4 Middle East</t>
  </si>
  <si>
    <t>5.5 North America</t>
  </si>
  <si>
    <t>5.7 Australasia</t>
  </si>
  <si>
    <t>5.8 South America</t>
  </si>
  <si>
    <t>Contents</t>
  </si>
  <si>
    <t>Introduction</t>
  </si>
  <si>
    <t>Academic year</t>
  </si>
  <si>
    <t>2017/18</t>
  </si>
  <si>
    <t>2018/19</t>
  </si>
  <si>
    <t>2019/20</t>
  </si>
  <si>
    <t>2020/21</t>
  </si>
  <si>
    <t>2021/22</t>
  </si>
  <si>
    <t>International domiciled students in the UK</t>
  </si>
  <si>
    <t>2016/17</t>
  </si>
  <si>
    <t>Undergraduate</t>
  </si>
  <si>
    <t>Postgraduate taught</t>
  </si>
  <si>
    <t xml:space="preserve">Postgraduate research </t>
  </si>
  <si>
    <t>Type of provision</t>
  </si>
  <si>
    <t>In-person TNE</t>
  </si>
  <si>
    <t>Distance TNE</t>
  </si>
  <si>
    <t>Student numbers</t>
  </si>
  <si>
    <t>Percentage share</t>
  </si>
  <si>
    <t>Distance, flexible or distributed learning</t>
  </si>
  <si>
    <t>Collaborative provision</t>
  </si>
  <si>
    <t>Overseas campus</t>
  </si>
  <si>
    <t>Registered at overseas partner organisation</t>
  </si>
  <si>
    <t>Grand Total</t>
  </si>
  <si>
    <t>Provider country</t>
  </si>
  <si>
    <t>Number of TNE students</t>
  </si>
  <si>
    <t>% share</t>
  </si>
  <si>
    <t>Number of providers</t>
  </si>
  <si>
    <t>England</t>
  </si>
  <si>
    <t>East Midlands</t>
  </si>
  <si>
    <t>Northern Ireland</t>
  </si>
  <si>
    <t>East of England</t>
  </si>
  <si>
    <t>Scotland</t>
  </si>
  <si>
    <t>London</t>
  </si>
  <si>
    <t>Wales</t>
  </si>
  <si>
    <t>North East</t>
  </si>
  <si>
    <t>North West</t>
  </si>
  <si>
    <t>South East</t>
  </si>
  <si>
    <t>South West</t>
  </si>
  <si>
    <t>West Midlands</t>
  </si>
  <si>
    <t>Yorkshire and The Humber</t>
  </si>
  <si>
    <t>Provider name</t>
  </si>
  <si>
    <t>Academic Year</t>
  </si>
  <si>
    <t>The Open University</t>
  </si>
  <si>
    <t>2017-18</t>
  </si>
  <si>
    <t>University of London (Institutes and activities)</t>
  </si>
  <si>
    <t>2018-19</t>
  </si>
  <si>
    <t>Coventry University</t>
  </si>
  <si>
    <t>2019-20</t>
  </si>
  <si>
    <t>The University of Liverpool</t>
  </si>
  <si>
    <t>2020-21</t>
  </si>
  <si>
    <t>Liverpool John Moores University</t>
  </si>
  <si>
    <t>2021-22</t>
  </si>
  <si>
    <t>Cardiff Metropolitan University</t>
  </si>
  <si>
    <t>2022-23</t>
  </si>
  <si>
    <t>The University of East London</t>
  </si>
  <si>
    <t>2023-24</t>
  </si>
  <si>
    <t>University of Nottingham</t>
  </si>
  <si>
    <t>The University of Greenwich</t>
  </si>
  <si>
    <t>Middlesex University</t>
  </si>
  <si>
    <t>University of Bedfordshire</t>
  </si>
  <si>
    <t>De Montfort University</t>
  </si>
  <si>
    <t>The University of Lancaster</t>
  </si>
  <si>
    <t>London Metropolitan University</t>
  </si>
  <si>
    <t>The University of Westminster</t>
  </si>
  <si>
    <t>University of the West of England, Bristol</t>
  </si>
  <si>
    <t>Heriot-Watt University</t>
  </si>
  <si>
    <t>The University of Sunderland</t>
  </si>
  <si>
    <t>The University of Central Lancashire</t>
  </si>
  <si>
    <t>Oxford Brookes University</t>
  </si>
  <si>
    <t>University of Hertfordshire</t>
  </si>
  <si>
    <t>Arden University</t>
  </si>
  <si>
    <t>University of Suffolk</t>
  </si>
  <si>
    <t>Staffordshire University</t>
  </si>
  <si>
    <t>University for the Creative Arts</t>
  </si>
  <si>
    <t>University of Derby</t>
  </si>
  <si>
    <t>Queen Mary University of London</t>
  </si>
  <si>
    <t>The University of Wolverhampton</t>
  </si>
  <si>
    <t>Edinburgh Napier University</t>
  </si>
  <si>
    <t>Birmingham City University</t>
  </si>
  <si>
    <t>London South Bank University</t>
  </si>
  <si>
    <t>University of Northumbria at Newcastle</t>
  </si>
  <si>
    <t>The University of Salford</t>
  </si>
  <si>
    <t>Queen Margaret University, Edinburgh</t>
  </si>
  <si>
    <t>King's College London</t>
  </si>
  <si>
    <t>The University of West London</t>
  </si>
  <si>
    <t>The University of Reading</t>
  </si>
  <si>
    <t>University of Cumbria</t>
  </si>
  <si>
    <t>The University of Birmingham</t>
  </si>
  <si>
    <t>The University of Essex</t>
  </si>
  <si>
    <t>The University of Glasgow</t>
  </si>
  <si>
    <t>The University of Northampton</t>
  </si>
  <si>
    <t>University of Plymouth</t>
  </si>
  <si>
    <t>The University of Aberdeen</t>
  </si>
  <si>
    <t>University of Wales Trinity Saint David</t>
  </si>
  <si>
    <t>The University of Edinburgh</t>
  </si>
  <si>
    <t>Wrexham University</t>
  </si>
  <si>
    <t>The University of Bolton</t>
  </si>
  <si>
    <t>The University of Portsmouth</t>
  </si>
  <si>
    <t>Anglia Ruskin University</t>
  </si>
  <si>
    <t>The University of Leicester</t>
  </si>
  <si>
    <t>University of Gloucestershire</t>
  </si>
  <si>
    <t>The University of Manchester</t>
  </si>
  <si>
    <t>Buckinghamshire New University</t>
  </si>
  <si>
    <t>Bangor University</t>
  </si>
  <si>
    <t>Leeds Beckett University</t>
  </si>
  <si>
    <t>The University of York</t>
  </si>
  <si>
    <t>The University of the West of Scotland</t>
  </si>
  <si>
    <t>The University of Oxford</t>
  </si>
  <si>
    <t>University of South Wales</t>
  </si>
  <si>
    <t>Robert Gordon University</t>
  </si>
  <si>
    <t>The University of Buckingham</t>
  </si>
  <si>
    <t>The Manchester Metropolitan University</t>
  </si>
  <si>
    <t>SOAS University of London</t>
  </si>
  <si>
    <t>The University of Stirling</t>
  </si>
  <si>
    <t>Teesside University</t>
  </si>
  <si>
    <t>The University of Warwick</t>
  </si>
  <si>
    <t>The University of Law</t>
  </si>
  <si>
    <t>Brunel University London</t>
  </si>
  <si>
    <t>Ulster University</t>
  </si>
  <si>
    <t>The University of Sussex</t>
  </si>
  <si>
    <t>The University of Leeds</t>
  </si>
  <si>
    <t>The University of Bath</t>
  </si>
  <si>
    <t>Imperial College of Science, Technology and Medicine</t>
  </si>
  <si>
    <t>The University of Dundee</t>
  </si>
  <si>
    <t>The University of Southampton</t>
  </si>
  <si>
    <t>Sheffield Hallam University</t>
  </si>
  <si>
    <t>Newcastle University</t>
  </si>
  <si>
    <t>Canterbury Christ Church University</t>
  </si>
  <si>
    <t>Goldsmiths College</t>
  </si>
  <si>
    <t>York St John University</t>
  </si>
  <si>
    <t>Roehampton University</t>
  </si>
  <si>
    <t>Royal Agricultural University</t>
  </si>
  <si>
    <t>The University of Huddersfield</t>
  </si>
  <si>
    <t>Kingston University</t>
  </si>
  <si>
    <t>The University of Strathclyde</t>
  </si>
  <si>
    <t>The University of Surrey</t>
  </si>
  <si>
    <t>University of Worcester</t>
  </si>
  <si>
    <t>University of St Mark and St John</t>
  </si>
  <si>
    <t>Solent University</t>
  </si>
  <si>
    <t>The University of Cambridge</t>
  </si>
  <si>
    <t>Cardiff University</t>
  </si>
  <si>
    <t>Royal Academy of Dance</t>
  </si>
  <si>
    <t>Richmond, The American International University in London</t>
  </si>
  <si>
    <t>Keele University</t>
  </si>
  <si>
    <t>The University of Chichester</t>
  </si>
  <si>
    <t>Glasgow Caledonian University</t>
  </si>
  <si>
    <t>University of Chester</t>
  </si>
  <si>
    <t>University College of Estate Management</t>
  </si>
  <si>
    <t>University College London</t>
  </si>
  <si>
    <t>The University of Hull</t>
  </si>
  <si>
    <t>Falmouth University</t>
  </si>
  <si>
    <t>BIMM University</t>
  </si>
  <si>
    <t>Bath Spa University</t>
  </si>
  <si>
    <t>Regent's University London Limited</t>
  </si>
  <si>
    <t>The Nottingham Trent University</t>
  </si>
  <si>
    <t>University of the Arts, London</t>
  </si>
  <si>
    <t>University of the Highlands and Islands</t>
  </si>
  <si>
    <t>Aston University</t>
  </si>
  <si>
    <t>The University of Lincoln</t>
  </si>
  <si>
    <t>City, University of London</t>
  </si>
  <si>
    <t>Abertay University</t>
  </si>
  <si>
    <t>Queen's University Belfast</t>
  </si>
  <si>
    <t>The University of Bradford</t>
  </si>
  <si>
    <t>Cranfield University</t>
  </si>
  <si>
    <t>London Business School</t>
  </si>
  <si>
    <t>The University of Sheffield</t>
  </si>
  <si>
    <t>St Mary's University, Twickenham</t>
  </si>
  <si>
    <t>University College Birmingham</t>
  </si>
  <si>
    <t>The University of Winchester</t>
  </si>
  <si>
    <t>The University of Kent</t>
  </si>
  <si>
    <t>The University of Exeter</t>
  </si>
  <si>
    <t>AECC University College</t>
  </si>
  <si>
    <t>ThinkSpace Education Limited</t>
  </si>
  <si>
    <t>LIBF Limited</t>
  </si>
  <si>
    <t>Edge Hill University</t>
  </si>
  <si>
    <t>Liverpool School of Tropical Medicine</t>
  </si>
  <si>
    <t>Aberystwyth University</t>
  </si>
  <si>
    <t>The University of Wales (central functions)</t>
  </si>
  <si>
    <t>The University of East Anglia</t>
  </si>
  <si>
    <t>Met Film School Limited</t>
  </si>
  <si>
    <t>University of Durham</t>
  </si>
  <si>
    <t>Swansea University</t>
  </si>
  <si>
    <t>Royal Holloway and Bedford New College</t>
  </si>
  <si>
    <t>The University of Bristol</t>
  </si>
  <si>
    <t>London School of Hygiene and Tropical Medicine</t>
  </si>
  <si>
    <t>The Royal Veterinary College</t>
  </si>
  <si>
    <t>Point Blank Music School</t>
  </si>
  <si>
    <t>Leeds Trinity University</t>
  </si>
  <si>
    <t>Royal College of Music</t>
  </si>
  <si>
    <t>The Arts University Bournemouth</t>
  </si>
  <si>
    <t>Rose Bruford College of Theatre and Performance</t>
  </si>
  <si>
    <t>Birkbeck College</t>
  </si>
  <si>
    <t>SRUC</t>
  </si>
  <si>
    <t>The Islamic College</t>
  </si>
  <si>
    <t>Bournemouth University</t>
  </si>
  <si>
    <t>Nazarene Theological College</t>
  </si>
  <si>
    <t>ACM Guildford Limited</t>
  </si>
  <si>
    <t>Loughborough University</t>
  </si>
  <si>
    <t>Birmingham Christian College</t>
  </si>
  <si>
    <t>All Nations Christian College</t>
  </si>
  <si>
    <t>West Dean College</t>
  </si>
  <si>
    <t>The University of Brighton</t>
  </si>
  <si>
    <t>Cliff College</t>
  </si>
  <si>
    <t>Harper Adams University</t>
  </si>
  <si>
    <t>Bishop Grosseteste University</t>
  </si>
  <si>
    <t>The Metanoia Institute</t>
  </si>
  <si>
    <t>Escape Studios</t>
  </si>
  <si>
    <t>Regent College London</t>
  </si>
  <si>
    <t>Regents Theological College</t>
  </si>
  <si>
    <t>Luther King House Educational Trust</t>
  </si>
  <si>
    <t>Rambert School</t>
  </si>
  <si>
    <t>Trinity Laban Conservatoire of Music and Dance</t>
  </si>
  <si>
    <t>Stranmillis University College</t>
  </si>
  <si>
    <t>The College of Health Ltd</t>
  </si>
  <si>
    <t>Royal Conservatoire of Scotland</t>
  </si>
  <si>
    <t>Bristol Baptist College</t>
  </si>
  <si>
    <t>Amity Global Education</t>
  </si>
  <si>
    <t>Northern College of Acupuncture</t>
  </si>
  <si>
    <t>Liverpool Hope University</t>
  </si>
  <si>
    <t>The Salvation Army</t>
  </si>
  <si>
    <t>Missio Dei</t>
  </si>
  <si>
    <t>Guildhall School of Music and Drama</t>
  </si>
  <si>
    <t>Conservatoire for Dance and Drama</t>
  </si>
  <si>
    <t>The London Institute of Banking &amp; Finance</t>
  </si>
  <si>
    <t>Glasgow School of Art</t>
  </si>
  <si>
    <t>Ravensbourne University London</t>
  </si>
  <si>
    <t>Paris Dauphine International</t>
  </si>
  <si>
    <t>Newbold College</t>
  </si>
  <si>
    <t>The University College of Osteopathy</t>
  </si>
  <si>
    <t>St George's, University of London</t>
  </si>
  <si>
    <t>Region</t>
  </si>
  <si>
    <t>Region's % share 2023-24</t>
  </si>
  <si>
    <t>Asia</t>
  </si>
  <si>
    <t>Europe</t>
  </si>
  <si>
    <t>Middle East</t>
  </si>
  <si>
    <t>Africa</t>
  </si>
  <si>
    <t>North America</t>
  </si>
  <si>
    <t>South America</t>
  </si>
  <si>
    <t>Australasia</t>
  </si>
  <si>
    <t>Country of provision</t>
  </si>
  <si>
    <t>China</t>
  </si>
  <si>
    <t>Sri Lanka</t>
  </si>
  <si>
    <t>Malaysia</t>
  </si>
  <si>
    <t>Egypt</t>
  </si>
  <si>
    <t>Singapore</t>
  </si>
  <si>
    <t>Greece</t>
  </si>
  <si>
    <t>United Arab Emirates</t>
  </si>
  <si>
    <t>Saudi Arabia</t>
  </si>
  <si>
    <t>Hong Kong (Special Administrative Region of China)</t>
  </si>
  <si>
    <t>Germany</t>
  </si>
  <si>
    <t>Oman</t>
  </si>
  <si>
    <t>Pakistan</t>
  </si>
  <si>
    <t>India</t>
  </si>
  <si>
    <t>Nepal</t>
  </si>
  <si>
    <t>Vietnam</t>
  </si>
  <si>
    <t>Cyprus (European Union)</t>
  </si>
  <si>
    <t>Kuwait</t>
  </si>
  <si>
    <t>Switzerland</t>
  </si>
  <si>
    <t>Uzbekistan</t>
  </si>
  <si>
    <t>United States</t>
  </si>
  <si>
    <t>Ireland</t>
  </si>
  <si>
    <t>Trinidad and Tobago</t>
  </si>
  <si>
    <t>Nigeria</t>
  </si>
  <si>
    <t>Canada</t>
  </si>
  <si>
    <t>South Africa</t>
  </si>
  <si>
    <t>Spain</t>
  </si>
  <si>
    <t>Bahrain</t>
  </si>
  <si>
    <t>Austria</t>
  </si>
  <si>
    <t>Denmark</t>
  </si>
  <si>
    <t>Lebanon</t>
  </si>
  <si>
    <t>Qatar</t>
  </si>
  <si>
    <t>Kenya</t>
  </si>
  <si>
    <t>France</t>
  </si>
  <si>
    <t>Mauritius</t>
  </si>
  <si>
    <t>Ghana</t>
  </si>
  <si>
    <t>Italy</t>
  </si>
  <si>
    <t>Bangladesh</t>
  </si>
  <si>
    <t>Jordan</t>
  </si>
  <si>
    <t>Netherlands</t>
  </si>
  <si>
    <t>Myanmar (Burma)</t>
  </si>
  <si>
    <t>Russia</t>
  </si>
  <si>
    <t>Malta</t>
  </si>
  <si>
    <t>Maldives</t>
  </si>
  <si>
    <t>Australia</t>
  </si>
  <si>
    <t>Botswana</t>
  </si>
  <si>
    <t>Uganda</t>
  </si>
  <si>
    <t>Japan</t>
  </si>
  <si>
    <t>Belgium</t>
  </si>
  <si>
    <t>Hungary</t>
  </si>
  <si>
    <t>Zimbabwe</t>
  </si>
  <si>
    <t>Jamaica</t>
  </si>
  <si>
    <t>Guyana</t>
  </si>
  <si>
    <t>Kazakhstan</t>
  </si>
  <si>
    <t>Thailand</t>
  </si>
  <si>
    <t>Malawi</t>
  </si>
  <si>
    <t>Korea (South)</t>
  </si>
  <si>
    <t>Indonesia</t>
  </si>
  <si>
    <t>Zambia</t>
  </si>
  <si>
    <t>Poland</t>
  </si>
  <si>
    <t>Norway</t>
  </si>
  <si>
    <t>Turkey</t>
  </si>
  <si>
    <t>Mexico</t>
  </si>
  <si>
    <t>Romania</t>
  </si>
  <si>
    <t>Bahamas, The</t>
  </si>
  <si>
    <t>Sweden</t>
  </si>
  <si>
    <t>Brazil</t>
  </si>
  <si>
    <t>Brunei</t>
  </si>
  <si>
    <t>Portugal</t>
  </si>
  <si>
    <t>Finland</t>
  </si>
  <si>
    <t>Czech Republic</t>
  </si>
  <si>
    <t>Philippines</t>
  </si>
  <si>
    <t>St Lucia</t>
  </si>
  <si>
    <t>Morocco</t>
  </si>
  <si>
    <t>Tanzania</t>
  </si>
  <si>
    <t>Isle of Man</t>
  </si>
  <si>
    <t>Luxembourg</t>
  </si>
  <si>
    <t>Sierra Leone</t>
  </si>
  <si>
    <t>Bulgaria</t>
  </si>
  <si>
    <t>Taiwan</t>
  </si>
  <si>
    <t>Ukraine</t>
  </si>
  <si>
    <t>Barbados</t>
  </si>
  <si>
    <t>Cayman Islands</t>
  </si>
  <si>
    <t>New Zealand</t>
  </si>
  <si>
    <t>Namibia</t>
  </si>
  <si>
    <t>Peru</t>
  </si>
  <si>
    <t>Serbia</t>
  </si>
  <si>
    <t>Rwanda</t>
  </si>
  <si>
    <t>Gambia, The</t>
  </si>
  <si>
    <t>Belize</t>
  </si>
  <si>
    <t>St Vincent and The Grenadines</t>
  </si>
  <si>
    <t>Channel Islands</t>
  </si>
  <si>
    <t>Azerbaijan</t>
  </si>
  <si>
    <t>Israel</t>
  </si>
  <si>
    <t>Iraq</t>
  </si>
  <si>
    <t>South Sudan</t>
  </si>
  <si>
    <t>Grenada</t>
  </si>
  <si>
    <t>Seychelles</t>
  </si>
  <si>
    <t>Colombia</t>
  </si>
  <si>
    <t>Bosnia and Herzegovina</t>
  </si>
  <si>
    <t>Antigua and Barbuda</t>
  </si>
  <si>
    <t>Croatia</t>
  </si>
  <si>
    <t>Sudan</t>
  </si>
  <si>
    <t>Mozambique</t>
  </si>
  <si>
    <t>Cameroon</t>
  </si>
  <si>
    <t>Ethiopia</t>
  </si>
  <si>
    <t>Kosovo</t>
  </si>
  <si>
    <t>Cambodia</t>
  </si>
  <si>
    <t>Latvia</t>
  </si>
  <si>
    <t>Angola</t>
  </si>
  <si>
    <t>North Macedonia</t>
  </si>
  <si>
    <t>Georgia</t>
  </si>
  <si>
    <t>Armenia</t>
  </si>
  <si>
    <t>Bermuda</t>
  </si>
  <si>
    <t>Chile</t>
  </si>
  <si>
    <t>Slovakia</t>
  </si>
  <si>
    <t>St Kitts and Nevis</t>
  </si>
  <si>
    <t>Somalia</t>
  </si>
  <si>
    <t>Iceland</t>
  </si>
  <si>
    <t>Yemen</t>
  </si>
  <si>
    <t>Uruguay</t>
  </si>
  <si>
    <t>Lesotho</t>
  </si>
  <si>
    <t>Macao (Special Administrative Region of China)</t>
  </si>
  <si>
    <t>Syria</t>
  </si>
  <si>
    <t>Congo (Democratic Republic)</t>
  </si>
  <si>
    <t>Eswatini</t>
  </si>
  <si>
    <t>British Virgin Islands</t>
  </si>
  <si>
    <t>Argentina</t>
  </si>
  <si>
    <t>Afghanistan</t>
  </si>
  <si>
    <t>Gibraltar</t>
  </si>
  <si>
    <t>Liberia</t>
  </si>
  <si>
    <t>Ivory Coast</t>
  </si>
  <si>
    <t>Turks and Caicos Islands</t>
  </si>
  <si>
    <t>Ecuador</t>
  </si>
  <si>
    <t>Iran</t>
  </si>
  <si>
    <t>Dominica</t>
  </si>
  <si>
    <t>Albania</t>
  </si>
  <si>
    <t>Costa Rica</t>
  </si>
  <si>
    <t>Estonia</t>
  </si>
  <si>
    <t>Lithuania</t>
  </si>
  <si>
    <t>Slovenia</t>
  </si>
  <si>
    <t>Occupied Palestinian Territories</t>
  </si>
  <si>
    <t>Tunisia</t>
  </si>
  <si>
    <t>Libya</t>
  </si>
  <si>
    <t>Senegal</t>
  </si>
  <si>
    <t>Papua New Guinea</t>
  </si>
  <si>
    <t>Fiji</t>
  </si>
  <si>
    <t>Panama</t>
  </si>
  <si>
    <t>Belarus</t>
  </si>
  <si>
    <t>Guatemala</t>
  </si>
  <si>
    <t>Bolivia</t>
  </si>
  <si>
    <t>Algeria</t>
  </si>
  <si>
    <t>Burundi</t>
  </si>
  <si>
    <t>Anguilla</t>
  </si>
  <si>
    <t>Mali</t>
  </si>
  <si>
    <t>Mongolia</t>
  </si>
  <si>
    <t>Dominican Republic</t>
  </si>
  <si>
    <t>Montenegro</t>
  </si>
  <si>
    <t>Laos</t>
  </si>
  <si>
    <t>Kyrgyzstan</t>
  </si>
  <si>
    <t>East Timor</t>
  </si>
  <si>
    <t>Moldova</t>
  </si>
  <si>
    <t>Haiti</t>
  </si>
  <si>
    <t>Venezuela</t>
  </si>
  <si>
    <t>Suriname</t>
  </si>
  <si>
    <t>Eritrea</t>
  </si>
  <si>
    <t>Benin</t>
  </si>
  <si>
    <t>Congo</t>
  </si>
  <si>
    <t>Burkina Faso</t>
  </si>
  <si>
    <t>Tajikistan</t>
  </si>
  <si>
    <t>Cyprus (Non-European Union)</t>
  </si>
  <si>
    <t>Sint Maarten (Dutch part)</t>
  </si>
  <si>
    <t>Montserrat</t>
  </si>
  <si>
    <t>Puerto Rico</t>
  </si>
  <si>
    <t>Honduras</t>
  </si>
  <si>
    <t>El Salvador</t>
  </si>
  <si>
    <t>Paraguay</t>
  </si>
  <si>
    <t>Madagascar</t>
  </si>
  <si>
    <t>Mauritania</t>
  </si>
  <si>
    <t>Equatorial Guinea</t>
  </si>
  <si>
    <t>Monaco</t>
  </si>
  <si>
    <t>Guinea</t>
  </si>
  <si>
    <t>Togo</t>
  </si>
  <si>
    <t>Niger</t>
  </si>
  <si>
    <t>Chad</t>
  </si>
  <si>
    <t>Central African Republic</t>
  </si>
  <si>
    <t>St Helena, Ascension and Tristan da Cunha</t>
  </si>
  <si>
    <t>Djibouti</t>
  </si>
  <si>
    <t>Nicaragua</t>
  </si>
  <si>
    <t>Aruba</t>
  </si>
  <si>
    <t>Falkland Islands</t>
  </si>
  <si>
    <t>Gabon</t>
  </si>
  <si>
    <t>Turkmenistan</t>
  </si>
  <si>
    <t>Vanuatu</t>
  </si>
  <si>
    <t>Solomon Islands</t>
  </si>
  <si>
    <t>Samoa</t>
  </si>
  <si>
    <t>Andorra</t>
  </si>
  <si>
    <t>Faroe Islands</t>
  </si>
  <si>
    <t>Liechtenstein</t>
  </si>
  <si>
    <t>Curaçao</t>
  </si>
  <si>
    <t>Western Sahara</t>
  </si>
  <si>
    <t>Comoros</t>
  </si>
  <si>
    <t>Cape Verde</t>
  </si>
  <si>
    <t>Korea (North)</t>
  </si>
  <si>
    <t>Bhutan</t>
  </si>
  <si>
    <t>Tonga</t>
  </si>
  <si>
    <t>Kiribati</t>
  </si>
  <si>
    <t>Northern Mariana Islands</t>
  </si>
  <si>
    <t>New Caledonia</t>
  </si>
  <si>
    <t>San Marino</t>
  </si>
  <si>
    <t>Canary Islands</t>
  </si>
  <si>
    <t>Greenland</t>
  </si>
  <si>
    <t>United States Virgin Islands</t>
  </si>
  <si>
    <t>Bonaire, Sint Eustatius and Saba</t>
  </si>
  <si>
    <t>St Martin (French Part)</t>
  </si>
  <si>
    <t>Sao Tome and Principe</t>
  </si>
  <si>
    <t>Guinea-Bissau</t>
  </si>
  <si>
    <t>Wallis and Futuna</t>
  </si>
  <si>
    <t>Tuvalu</t>
  </si>
  <si>
    <t>Norfolk Island</t>
  </si>
  <si>
    <t>Nauru</t>
  </si>
  <si>
    <t>Cook Islands</t>
  </si>
  <si>
    <t>American Samoa</t>
  </si>
  <si>
    <t>South Georgia and the South Sandwich Islands</t>
  </si>
  <si>
    <t>Guam</t>
  </si>
  <si>
    <t>French Polynesia</t>
  </si>
  <si>
    <t>French Guiana</t>
  </si>
  <si>
    <t>Réunion</t>
  </si>
  <si>
    <t>Martinique</t>
  </si>
  <si>
    <t>Guadeloupe</t>
  </si>
  <si>
    <t>Åland Islands</t>
  </si>
  <si>
    <t>Cuba</t>
  </si>
  <si>
    <t>Other arrangement including collaborative provision</t>
  </si>
  <si>
    <t>Overseas campus of reporting HEP</t>
  </si>
  <si>
    <t>Overseas partner organisation</t>
  </si>
  <si>
    <t>PROVIDERS BY TYPE OF PROVISION (CAMPUS, COLLABORATIVE PROVISION, DISTANCE)</t>
  </si>
  <si>
    <t>Table: UK HE TNE student numbers by type of provision 2017-18 to 2021-22(Excluding Oxford Brookes)</t>
  </si>
  <si>
    <t>Table: UK HE TNE student numbers by type of provision 2017-18 to 2021-22 (All providers)</t>
  </si>
  <si>
    <t>Other arrangement</t>
  </si>
  <si>
    <t>Data source: HESA aggregate offshore record 2021-22 (Excluding Oxford Brookes)</t>
  </si>
  <si>
    <t>Data source: HESA aggregate offshore record 2021-22 (All providers)</t>
  </si>
  <si>
    <t>DESIGN</t>
  </si>
  <si>
    <t>Line Graph: UK HE TNE student numbers by type of provision 2017-18 to 2021-22(Excluding Oxford Brookes)</t>
  </si>
  <si>
    <t>over 10,000</t>
  </si>
  <si>
    <t>5,000-10,000</t>
  </si>
  <si>
    <t>5,000 or less</t>
  </si>
  <si>
    <t>over 1000</t>
  </si>
  <si>
    <t>Glyndŵr University</t>
  </si>
  <si>
    <t>Mattersey Hall</t>
  </si>
  <si>
    <t>Global rank 2023-24</t>
  </si>
  <si>
    <t>AFRICA</t>
  </si>
  <si>
    <t>No. of African countries and territories that UK TNE was delivered in 2021-22:</t>
  </si>
  <si>
    <t>Table: Top 10 host countries in Africa for UK TNE Students by Level of study, 2021-22 (UG/PG) (Number of students and percentage of UG/PG for the region) (All providers)</t>
  </si>
  <si>
    <t>No. UK TNE Students studying in Africa 2021-22:</t>
  </si>
  <si>
    <t>Rank</t>
  </si>
  <si>
    <t>Top 10 Country of Provision for UG TNE</t>
  </si>
  <si>
    <t>Number of UG Students</t>
  </si>
  <si>
    <t>Top 10 Country of Provision for PG TNE</t>
  </si>
  <si>
    <t>Number of PG Students</t>
  </si>
  <si>
    <t>Table: Number of UK HE TNE students in Africa, 2017-18 to 2021-22 (excluding Oxford Brookes)</t>
  </si>
  <si>
    <t>Table: Number of UK HE TNE students in Africa by Level (All Providers)</t>
  </si>
  <si>
    <t>Year</t>
  </si>
  <si>
    <t>Number of Students</t>
  </si>
  <si>
    <t>Level of Study</t>
  </si>
  <si>
    <t>Number of Students (RAW)</t>
  </si>
  <si>
    <t>Number of Students (Rounded)</t>
  </si>
  <si>
    <t>UG</t>
  </si>
  <si>
    <t>PG</t>
  </si>
  <si>
    <t>Top 10 Host Countries in Africa for UK HE TNE Students, 2021-22 and percentage change from 2020-21 (all providers)</t>
  </si>
  <si>
    <t>Host Country</t>
  </si>
  <si>
    <t>Number of students in 2020-21</t>
  </si>
  <si>
    <t>Number of students in 2021-22</t>
  </si>
  <si>
    <t>Percentage of Students in 2021-22</t>
  </si>
  <si>
    <t>Percentage change from 2020-21</t>
  </si>
  <si>
    <t>Table: UK HE students in Africa by type of provision, 2021-22 (All providers)</t>
  </si>
  <si>
    <t xml:space="preserve">Number of Countries Represented </t>
  </si>
  <si>
    <t>Percentage of Countries Represented</t>
  </si>
  <si>
    <r>
      <t xml:space="preserve">Table: Top 3 host countries  in Africa for students </t>
    </r>
    <r>
      <rPr>
        <b/>
        <sz val="11"/>
        <rFont val="Slate Pro"/>
        <family val="2"/>
      </rPr>
      <t>studying</t>
    </r>
    <r>
      <rPr>
        <sz val="11"/>
        <rFont val="Slate Pro"/>
        <family val="2"/>
      </rPr>
      <t xml:space="preserve"> </t>
    </r>
    <r>
      <rPr>
        <b/>
        <sz val="11"/>
        <rFont val="Slate Pro"/>
        <family val="2"/>
      </rPr>
      <t>through collaborative provision</t>
    </r>
    <r>
      <rPr>
        <sz val="11"/>
        <rFont val="Slate Pro"/>
        <family val="2"/>
      </rPr>
      <t>, 2021-22 (all providers)</t>
    </r>
  </si>
  <si>
    <r>
      <t xml:space="preserve">Table: Top 3 host countries  in Africa for students </t>
    </r>
    <r>
      <rPr>
        <b/>
        <sz val="11"/>
        <rFont val="Slate Pro"/>
        <family val="2"/>
      </rPr>
      <t>registered at an overseas partner organisation</t>
    </r>
    <r>
      <rPr>
        <sz val="11"/>
        <rFont val="Slate Pro"/>
        <family val="2"/>
      </rPr>
      <t>, 2021-22 (all providers)</t>
    </r>
  </si>
  <si>
    <r>
      <t xml:space="preserve">Table: Top 3 host countries  in Africa for students </t>
    </r>
    <r>
      <rPr>
        <b/>
        <sz val="11"/>
        <rFont val="Slate Pro"/>
        <family val="2"/>
      </rPr>
      <t>studying</t>
    </r>
    <r>
      <rPr>
        <sz val="11"/>
        <rFont val="Slate Pro"/>
        <family val="2"/>
      </rPr>
      <t xml:space="preserve"> </t>
    </r>
    <r>
      <rPr>
        <b/>
        <sz val="11"/>
        <rFont val="Slate Pro"/>
        <family val="2"/>
      </rPr>
      <t>through other types of provision</t>
    </r>
    <r>
      <rPr>
        <sz val="11"/>
        <rFont val="Slate Pro"/>
        <family val="2"/>
      </rPr>
      <t>, 2021-22 (all providers)</t>
    </r>
  </si>
  <si>
    <t>Country</t>
  </si>
  <si>
    <t>N/A</t>
  </si>
  <si>
    <t>Table: Top 5 host countries in Africa for UK HE TNE students,  2017-18 to 2021-22 (by rank in 2021-22) (excluding Oxford Brookes)</t>
  </si>
  <si>
    <t>2019-2020</t>
  </si>
  <si>
    <r>
      <t xml:space="preserve">Table: Top 3 host countries  in Africa for students </t>
    </r>
    <r>
      <rPr>
        <b/>
        <sz val="11"/>
        <rFont val="Slate Pro"/>
        <family val="2"/>
      </rPr>
      <t>studying</t>
    </r>
    <r>
      <rPr>
        <sz val="11"/>
        <rFont val="Slate Pro"/>
        <family val="2"/>
      </rPr>
      <t xml:space="preserve"> </t>
    </r>
    <r>
      <rPr>
        <b/>
        <sz val="11"/>
        <rFont val="Slate Pro"/>
        <family val="2"/>
      </rPr>
      <t>through distance, flexible or distributed learning</t>
    </r>
    <r>
      <rPr>
        <sz val="11"/>
        <rFont val="Slate Pro"/>
        <family val="2"/>
      </rPr>
      <t>, 2021-22 (all providers)</t>
    </r>
  </si>
  <si>
    <r>
      <t xml:space="preserve">Table: Top 3 host countries in Africa for students </t>
    </r>
    <r>
      <rPr>
        <b/>
        <sz val="11"/>
        <rFont val="Slate Pro"/>
        <family val="2"/>
      </rPr>
      <t>studying</t>
    </r>
    <r>
      <rPr>
        <sz val="11"/>
        <rFont val="Slate Pro"/>
        <family val="2"/>
      </rPr>
      <t xml:space="preserve"> </t>
    </r>
    <r>
      <rPr>
        <b/>
        <sz val="11"/>
        <rFont val="Slate Pro"/>
        <family val="2"/>
      </rPr>
      <t>at an overseas campus</t>
    </r>
    <r>
      <rPr>
        <sz val="11"/>
        <rFont val="Slate Pro"/>
        <family val="2"/>
      </rPr>
      <t>, 2021-22 (all providers)</t>
    </r>
  </si>
  <si>
    <t>Line graph: Number of UK HE TNE students in Africa, 2017-18 to 2021-22 (excluding Oxford Brookes)</t>
  </si>
  <si>
    <t>Line Graph: Top 5 host countries in Africa for UK HE TNE students,  2017-18 to 2021-22 (by rank in 2021-22) (excluding Oxford Brookes)</t>
  </si>
  <si>
    <t>RANK</t>
  </si>
  <si>
    <t>UNDERGRADUATE</t>
  </si>
  <si>
    <t>POSTGRADUATE</t>
  </si>
  <si>
    <t>COUNTRY</t>
  </si>
  <si>
    <t>NUMBER OF STUDENTS</t>
  </si>
  <si>
    <t>PERCENTAGE OF UG IN AFRICA</t>
  </si>
  <si>
    <t>PERCENTAGE OF PG IN AFRICA</t>
  </si>
  <si>
    <t>Table: Top 10 host countries in Africa for UK HE TNE Students, 2021-22 and % change from 2020-21 (All Providers)</t>
  </si>
  <si>
    <t>Table: UK HE TNE Students in Africa by Type of Provision, 2021-22 (All Providers)</t>
  </si>
  <si>
    <t>HOST COUNTRIES</t>
  </si>
  <si>
    <t>NUMBER OF STUDENTS IN 2021-22</t>
  </si>
  <si>
    <t>PERCENTAGE OF STUDENTS IN 2021-22</t>
  </si>
  <si>
    <t>PERCENTAGE CHANGE FROM 2020-21</t>
  </si>
  <si>
    <t>TYPE OF PROVISION</t>
  </si>
  <si>
    <t>NUMBER OF COUNTRIES REPRESENTED OUT OF 56 (%)</t>
  </si>
  <si>
    <t>TOP COUNTRIES</t>
  </si>
  <si>
    <t>34 (60.7%)</t>
  </si>
  <si>
    <t>56 (100.0%)</t>
  </si>
  <si>
    <t>40 (71.4%)</t>
  </si>
  <si>
    <t>Overseas Campus</t>
  </si>
  <si>
    <t>10 (17.9%)</t>
  </si>
  <si>
    <t>ASIA</t>
  </si>
  <si>
    <t>No. of Asian countries and territories that UK TNE was delivered in 2021-22:</t>
  </si>
  <si>
    <t>Table: Top 10 host countries in Asia for UK TNE Students by Level of study, 2021-22 (UG/PG) (Number of students and percentage of UG/PG for the region) (All providers)</t>
  </si>
  <si>
    <t>No. UK TNE Students studying in Asia 2021-22:</t>
  </si>
  <si>
    <t>Top 10 County of Provision for UG TNE</t>
  </si>
  <si>
    <t>Top 10 County of Provision for PG TNE</t>
  </si>
  <si>
    <t>Table: Number of UK HE TNE students in Asia, 2017-18 to 2021-22 (excluding Oxford Brookes)</t>
  </si>
  <si>
    <t>Table: Number of UK HE TNE students in Asia by Level (All Providers)</t>
  </si>
  <si>
    <t>Top 10 Host Countries in Asia for UK HE TNE Students, 2021-22 and percentage change from 2020-21 (all providers)</t>
  </si>
  <si>
    <t>Table: UK HE students in Asia by type of provision, 2021-22 (All providers)</t>
  </si>
  <si>
    <r>
      <t xml:space="preserve">Table: Top 3 host countries  in Asia for students </t>
    </r>
    <r>
      <rPr>
        <b/>
        <sz val="11"/>
        <rFont val="Slate Pro"/>
        <family val="2"/>
      </rPr>
      <t>studying</t>
    </r>
    <r>
      <rPr>
        <sz val="11"/>
        <rFont val="Slate Pro"/>
        <family val="2"/>
      </rPr>
      <t xml:space="preserve"> </t>
    </r>
    <r>
      <rPr>
        <b/>
        <sz val="11"/>
        <rFont val="Slate Pro"/>
        <family val="2"/>
      </rPr>
      <t>through collaborative provision</t>
    </r>
    <r>
      <rPr>
        <sz val="11"/>
        <rFont val="Slate Pro"/>
        <family val="2"/>
      </rPr>
      <t>, 2021-22 (all providers)</t>
    </r>
  </si>
  <si>
    <r>
      <t xml:space="preserve">Table: Top 3 host countries  in Asia for students </t>
    </r>
    <r>
      <rPr>
        <b/>
        <sz val="11"/>
        <rFont val="Slate Pro"/>
        <family val="2"/>
      </rPr>
      <t>registered at an overseas partner organisation</t>
    </r>
    <r>
      <rPr>
        <sz val="11"/>
        <rFont val="Slate Pro"/>
        <family val="2"/>
      </rPr>
      <t>, 2021-22 (all providers)</t>
    </r>
  </si>
  <si>
    <r>
      <t xml:space="preserve">Table: Top 3 host countries  in Asia for students </t>
    </r>
    <r>
      <rPr>
        <b/>
        <sz val="11"/>
        <rFont val="Slate Pro"/>
        <family val="2"/>
      </rPr>
      <t>studying</t>
    </r>
    <r>
      <rPr>
        <sz val="11"/>
        <rFont val="Slate Pro"/>
        <family val="2"/>
      </rPr>
      <t xml:space="preserve"> </t>
    </r>
    <r>
      <rPr>
        <b/>
        <sz val="11"/>
        <rFont val="Slate Pro"/>
        <family val="2"/>
      </rPr>
      <t>through other types of provision</t>
    </r>
    <r>
      <rPr>
        <sz val="11"/>
        <rFont val="Slate Pro"/>
        <family val="2"/>
      </rPr>
      <t>, 2021-22 (all providers)</t>
    </r>
  </si>
  <si>
    <t>Table: Top 5 host countries in Asia for UK HE TNE students,  2017-18 to 2021-22 (by rank in 2021-22) (excluding Oxford Brookes)</t>
  </si>
  <si>
    <r>
      <t xml:space="preserve">Table: Top 3 host countries  in Asia for students </t>
    </r>
    <r>
      <rPr>
        <b/>
        <sz val="11"/>
        <rFont val="Slate Pro"/>
        <family val="2"/>
      </rPr>
      <t>studying</t>
    </r>
    <r>
      <rPr>
        <sz val="11"/>
        <rFont val="Slate Pro"/>
        <family val="2"/>
      </rPr>
      <t xml:space="preserve"> </t>
    </r>
    <r>
      <rPr>
        <b/>
        <sz val="11"/>
        <rFont val="Slate Pro"/>
        <family val="2"/>
      </rPr>
      <t>through distance, flexible or distributed learning</t>
    </r>
    <r>
      <rPr>
        <sz val="11"/>
        <rFont val="Slate Pro"/>
        <family val="2"/>
      </rPr>
      <t>, 2021-22 (all providers)</t>
    </r>
  </si>
  <si>
    <r>
      <t xml:space="preserve">Table: Top 3 host countries in Asia for students </t>
    </r>
    <r>
      <rPr>
        <b/>
        <sz val="11"/>
        <rFont val="Slate Pro"/>
        <family val="2"/>
      </rPr>
      <t>studying</t>
    </r>
    <r>
      <rPr>
        <sz val="11"/>
        <rFont val="Slate Pro"/>
        <family val="2"/>
      </rPr>
      <t xml:space="preserve"> </t>
    </r>
    <r>
      <rPr>
        <b/>
        <sz val="11"/>
        <rFont val="Slate Pro"/>
        <family val="2"/>
      </rPr>
      <t>at an overseas campus</t>
    </r>
    <r>
      <rPr>
        <sz val="11"/>
        <rFont val="Slate Pro"/>
        <family val="2"/>
      </rPr>
      <t>, 2021-22 (all providers)</t>
    </r>
  </si>
  <si>
    <t>Line graph: Number of UK HE TNE students in Asia, 2017-18 to 2021-22 (excluding Oxford Brookes)</t>
  </si>
  <si>
    <t>Line Graph: Top 5 host countries in Asia for UK HE TNE students,  2017-18 to 2021-22 (by rank in 2021-22) (excluding Oxford Brookes)</t>
  </si>
  <si>
    <t>PERCENTAGE OF UG IN ASIA</t>
  </si>
  <si>
    <t>PERCENTAGE OF PG IN ASIA</t>
  </si>
  <si>
    <t>Table: Top 10 host countries in Asia for UK HE TNE Students, 2021-22 and % change from 2020-21 (All Providers)</t>
  </si>
  <si>
    <t>Table: UK HE TNE Students in Asia by Type of Provision, 2021-22 (All Providers)</t>
  </si>
  <si>
    <t>NUMBER OF COUNTRIES REPRESENTED OUT OF 35 (%)</t>
  </si>
  <si>
    <t>27 (77.1%)</t>
  </si>
  <si>
    <t>35 (100%)</t>
  </si>
  <si>
    <t>24 (68.6%)</t>
  </si>
  <si>
    <t>8 (22.9%)</t>
  </si>
  <si>
    <t>AUSTRALASIA</t>
  </si>
  <si>
    <t>No. of Australasia countries and territories that UK TNE was delivered in 2021-22:</t>
  </si>
  <si>
    <t>Table: Top 10 host countries in Australasia for UK TNE Students by Level of study, 2021-22 (UG/PG) (Number of students and percentage of UG/PG for the region) (All providers)</t>
  </si>
  <si>
    <t>No. UK TNE Students studying in Australasia 2021-22:</t>
  </si>
  <si>
    <t>Table: Number of UK HE TNE students in Australasia, 2017-18 to 2021-22 (excluding Oxford Brookes)</t>
  </si>
  <si>
    <t>Table: Number of UK HE TNE students in Australasia by Level (All Providers)</t>
  </si>
  <si>
    <t>Palau</t>
  </si>
  <si>
    <t>Niue</t>
  </si>
  <si>
    <t>Top 10 Host Countries in Australasia for UK HE TNE Students, 2021-22 and percentage change from 2020-21 (all providers)</t>
  </si>
  <si>
    <t>Table: UK HE students in Australasia by type of provision, 2021-22 (All providers)</t>
  </si>
  <si>
    <r>
      <t xml:space="preserve">Table: Top 3 host countries  in Australasia for students </t>
    </r>
    <r>
      <rPr>
        <b/>
        <sz val="11"/>
        <rFont val="Slate Pro"/>
        <family val="2"/>
      </rPr>
      <t>studying</t>
    </r>
    <r>
      <rPr>
        <sz val="11"/>
        <rFont val="Slate Pro"/>
        <family val="2"/>
      </rPr>
      <t xml:space="preserve"> </t>
    </r>
    <r>
      <rPr>
        <b/>
        <sz val="11"/>
        <rFont val="Slate Pro"/>
        <family val="2"/>
      </rPr>
      <t>through collaborative provision</t>
    </r>
    <r>
      <rPr>
        <sz val="11"/>
        <rFont val="Slate Pro"/>
        <family val="2"/>
      </rPr>
      <t>, 2021-22 (all providers)</t>
    </r>
  </si>
  <si>
    <r>
      <t xml:space="preserve">Table: Top 3 host countries in Australasia for students </t>
    </r>
    <r>
      <rPr>
        <b/>
        <sz val="11"/>
        <rFont val="Slate Pro"/>
        <family val="2"/>
      </rPr>
      <t>registered at an overseas partner organisation</t>
    </r>
    <r>
      <rPr>
        <sz val="11"/>
        <rFont val="Slate Pro"/>
        <family val="2"/>
      </rPr>
      <t>, 2021-22 (all providers)</t>
    </r>
  </si>
  <si>
    <t>Table: Top 5 host countries in Australasia for UK HE TNE students,  2017-18 to 2021-22 (by rank in 2021-22) (excluding Oxford Brookes)</t>
  </si>
  <si>
    <r>
      <t xml:space="preserve">Table: Top 3 host countries  in Australasia for students </t>
    </r>
    <r>
      <rPr>
        <b/>
        <sz val="11"/>
        <rFont val="Slate Pro"/>
        <family val="2"/>
      </rPr>
      <t>studying</t>
    </r>
    <r>
      <rPr>
        <sz val="11"/>
        <rFont val="Slate Pro"/>
        <family val="2"/>
      </rPr>
      <t xml:space="preserve"> </t>
    </r>
    <r>
      <rPr>
        <b/>
        <sz val="11"/>
        <rFont val="Slate Pro"/>
        <family val="2"/>
      </rPr>
      <t>through distance, flexible or distributed learning</t>
    </r>
    <r>
      <rPr>
        <sz val="11"/>
        <rFont val="Slate Pro"/>
        <family val="2"/>
      </rPr>
      <t>, 2021-22 (all providers)</t>
    </r>
  </si>
  <si>
    <t>Line graph: Number of UK HE TNE students in Australasia, 2017-18 to 2021-22 (excluding Oxford Brookes)</t>
  </si>
  <si>
    <t>Line Graph: Top 5 host countries in Australasia for UK HE TNE students,  2017-18 to 2021-22 (by rank in 2021-22) (excluding Oxford Brookes)</t>
  </si>
  <si>
    <t>PERCENTAGE OF UG IN AUSTRALASIA</t>
  </si>
  <si>
    <t>PERCENTAGE OF PG IN AUSTRALASIA</t>
  </si>
  <si>
    <t>Table: Top 10 host countries in Australasia for UK HE TNE Students, 2021-22 and % change from 2020-21 (All Providers)</t>
  </si>
  <si>
    <t>Table: UK HE TNE Students in Australasia by Type of Provision, 2021-22 (All Providers)</t>
  </si>
  <si>
    <t>NUMBER OF COUNTRIES REPRESENTED OUT OF 19  (%)</t>
  </si>
  <si>
    <t>5 (26.3%)</t>
  </si>
  <si>
    <t>19 (100.0%)</t>
  </si>
  <si>
    <t>0 (0.0%)</t>
  </si>
  <si>
    <t>No. of European countries and territories that UK TNE was delivered in 2021-22:</t>
  </si>
  <si>
    <t>Table: Top 10 host countries in Europe for UK TNE Students by Level of study, 2021-22 (UG/PG) (Number of students and percentage of UG/PG for the region) (All providers)</t>
  </si>
  <si>
    <t>No. UK TNE Students studying in Europe in 2021-22:</t>
  </si>
  <si>
    <t>Table: Number of UK HE TNE students in Europe, 2017-18 to 2021-22 (excluding Oxford Brookes)</t>
  </si>
  <si>
    <t>Table: Number of UK HE TNE students in Europe by Level (All Providers)</t>
  </si>
  <si>
    <t>Top 10 Host Countries in Europe for UK HE TNE Students, 2021-22 and percentage change from 2020-21 (all providers)</t>
  </si>
  <si>
    <t>Table: UK HE students in Europe by type of provision, 2021-22 (All providers)</t>
  </si>
  <si>
    <r>
      <t xml:space="preserve">Table: Top 3 host countries  in Europe for students </t>
    </r>
    <r>
      <rPr>
        <b/>
        <sz val="11"/>
        <rFont val="Slate Pro"/>
        <family val="2"/>
      </rPr>
      <t>studying</t>
    </r>
    <r>
      <rPr>
        <sz val="11"/>
        <rFont val="Slate Pro"/>
        <family val="2"/>
      </rPr>
      <t xml:space="preserve"> </t>
    </r>
    <r>
      <rPr>
        <b/>
        <sz val="11"/>
        <rFont val="Slate Pro"/>
        <family val="2"/>
      </rPr>
      <t>through collaborative provision</t>
    </r>
    <r>
      <rPr>
        <sz val="11"/>
        <rFont val="Slate Pro"/>
        <family val="2"/>
      </rPr>
      <t>, 2021-22 (all providers)</t>
    </r>
  </si>
  <si>
    <r>
      <t xml:space="preserve">Table: Top 3 host countries  in Europe for students </t>
    </r>
    <r>
      <rPr>
        <b/>
        <sz val="11"/>
        <rFont val="Slate Pro"/>
        <family val="2"/>
      </rPr>
      <t>registered at an overseas partner organisation</t>
    </r>
    <r>
      <rPr>
        <sz val="11"/>
        <rFont val="Slate Pro"/>
        <family val="2"/>
      </rPr>
      <t>, 2021-22 (all providers)</t>
    </r>
  </si>
  <si>
    <r>
      <t xml:space="preserve">Table: Top 3 host countries  in Europe for students </t>
    </r>
    <r>
      <rPr>
        <b/>
        <sz val="11"/>
        <rFont val="Slate Pro"/>
        <family val="2"/>
      </rPr>
      <t>studying</t>
    </r>
    <r>
      <rPr>
        <sz val="11"/>
        <rFont val="Slate Pro"/>
        <family val="2"/>
      </rPr>
      <t xml:space="preserve"> </t>
    </r>
    <r>
      <rPr>
        <b/>
        <sz val="11"/>
        <rFont val="Slate Pro"/>
        <family val="2"/>
      </rPr>
      <t>through other types of provision</t>
    </r>
    <r>
      <rPr>
        <sz val="11"/>
        <rFont val="Slate Pro"/>
        <family val="2"/>
      </rPr>
      <t>, 2021-22 (all providers)</t>
    </r>
  </si>
  <si>
    <t>Table: Top 5 host countries in Europe for UK HE TNE students,  2017-18 to 2021-22 (by rank in 2021-22) (excluding Oxford Brookes)</t>
  </si>
  <si>
    <r>
      <t xml:space="preserve">Table: Top 3 host countries  in Europe for students </t>
    </r>
    <r>
      <rPr>
        <b/>
        <sz val="11"/>
        <rFont val="Slate Pro"/>
        <family val="2"/>
      </rPr>
      <t>studying</t>
    </r>
    <r>
      <rPr>
        <sz val="11"/>
        <rFont val="Slate Pro"/>
        <family val="2"/>
      </rPr>
      <t xml:space="preserve"> </t>
    </r>
    <r>
      <rPr>
        <b/>
        <sz val="11"/>
        <rFont val="Slate Pro"/>
        <family val="2"/>
      </rPr>
      <t>through distance, flexible or distributed learning</t>
    </r>
    <r>
      <rPr>
        <sz val="11"/>
        <rFont val="Slate Pro"/>
        <family val="2"/>
      </rPr>
      <t>, 2021-22 (all providers)</t>
    </r>
  </si>
  <si>
    <r>
      <t xml:space="preserve">Table: Top 3 host countries in Europe for students </t>
    </r>
    <r>
      <rPr>
        <b/>
        <sz val="11"/>
        <rFont val="Slate Pro"/>
        <family val="2"/>
      </rPr>
      <t>studying</t>
    </r>
    <r>
      <rPr>
        <sz val="11"/>
        <rFont val="Slate Pro"/>
        <family val="2"/>
      </rPr>
      <t xml:space="preserve"> </t>
    </r>
    <r>
      <rPr>
        <b/>
        <sz val="11"/>
        <rFont val="Slate Pro"/>
        <family val="2"/>
      </rPr>
      <t>at an overseas campus</t>
    </r>
    <r>
      <rPr>
        <sz val="11"/>
        <rFont val="Slate Pro"/>
        <family val="2"/>
      </rPr>
      <t>, 2021-22 (all providers)</t>
    </r>
  </si>
  <si>
    <t>Line graph: Number of UK HE TNE students in Europe, 2017-18 to 2021-22 (excluding Oxford Brookes)</t>
  </si>
  <si>
    <t>Line Graph: Top 5 host countries in Europe for UK HE TNE students,  2017-18 to 2021-22 (by rank in 2021-22) (excluding Oxford Brookes)</t>
  </si>
  <si>
    <t>PERCENTAGE OF UG IN THE EU</t>
  </si>
  <si>
    <t>PERCENTAGE OF PG IN THE EU</t>
  </si>
  <si>
    <t>Table: Top 10 host countries in Europe for UK HE TNE Students, 2021-22 and % change from 2020-21 (All Providers)</t>
  </si>
  <si>
    <t>Table: UK HE TNE Students in Europe by Type of Provision, 2021-22 (All Providers)</t>
  </si>
  <si>
    <t>41 (73.2%)</t>
  </si>
  <si>
    <t>8 (14.3%)</t>
  </si>
  <si>
    <t>MIDDLE EAST</t>
  </si>
  <si>
    <t>No. of Middle Eastern countries and territories that UK TNE was delivered in 2021-22:</t>
  </si>
  <si>
    <t>Table: Top 10 host countries in the Middle East for UK TNE Students by Level of study, 2021-22 (UG/PG) (Number of students and percentage of UG/PG for the region) (All providers)</t>
  </si>
  <si>
    <t>No. UK TNE Students studying in the Middle East 2021-22:</t>
  </si>
  <si>
    <t>Table: Number of UK HE TNE students in the Middle East, 2017-18 to 2021-22 (excluding Oxford Brookes)</t>
  </si>
  <si>
    <t>Table: Number of UK HE TNE students in the Middle East by Level (All Providers)</t>
  </si>
  <si>
    <t>Top 10 Host Countries in the Middle East for UK HE TNE Students, 2021-22 and percentage change from 2020-21 (all providers)</t>
  </si>
  <si>
    <t>Table: UK HE students in the Middle East by type of provision, 2021-22 (All providers)</t>
  </si>
  <si>
    <r>
      <t xml:space="preserve">Table: Top 3 host countries  in the Middle East for students </t>
    </r>
    <r>
      <rPr>
        <b/>
        <sz val="11"/>
        <rFont val="Slate Pro"/>
        <family val="2"/>
      </rPr>
      <t>studying</t>
    </r>
    <r>
      <rPr>
        <sz val="11"/>
        <rFont val="Slate Pro"/>
        <family val="2"/>
      </rPr>
      <t xml:space="preserve"> </t>
    </r>
    <r>
      <rPr>
        <b/>
        <sz val="11"/>
        <rFont val="Slate Pro"/>
        <family val="2"/>
      </rPr>
      <t>through collaborative provision</t>
    </r>
    <r>
      <rPr>
        <sz val="11"/>
        <rFont val="Slate Pro"/>
        <family val="2"/>
      </rPr>
      <t>, 2021-22 (all providers)</t>
    </r>
  </si>
  <si>
    <r>
      <t xml:space="preserve">Table: Top 3 host countries  in the Middle East for students </t>
    </r>
    <r>
      <rPr>
        <b/>
        <sz val="11"/>
        <rFont val="Slate Pro"/>
        <family val="2"/>
      </rPr>
      <t>registered at an overseas partner organisation</t>
    </r>
    <r>
      <rPr>
        <sz val="11"/>
        <rFont val="Slate Pro"/>
        <family val="2"/>
      </rPr>
      <t>, 2021-22 (all providers)</t>
    </r>
  </si>
  <si>
    <r>
      <t xml:space="preserve">Table: Top 3 host countries  in the Middle East for students </t>
    </r>
    <r>
      <rPr>
        <b/>
        <sz val="11"/>
        <rFont val="Slate Pro"/>
        <family val="2"/>
      </rPr>
      <t>studying</t>
    </r>
    <r>
      <rPr>
        <sz val="11"/>
        <rFont val="Slate Pro"/>
        <family val="2"/>
      </rPr>
      <t xml:space="preserve"> </t>
    </r>
    <r>
      <rPr>
        <b/>
        <sz val="11"/>
        <rFont val="Slate Pro"/>
        <family val="2"/>
      </rPr>
      <t>through other types of provision</t>
    </r>
    <r>
      <rPr>
        <sz val="11"/>
        <rFont val="Slate Pro"/>
        <family val="2"/>
      </rPr>
      <t>, 2021-22 (all providers)</t>
    </r>
  </si>
  <si>
    <t>Table: Top 5 host countries in the Middle East for UK HE TNE students,  2017-18 to 2021-22 (by rank in 2021-22) (excluding Oxford Brookes)</t>
  </si>
  <si>
    <r>
      <t xml:space="preserve">Table: Top 3 host countries  in the Middle East for students </t>
    </r>
    <r>
      <rPr>
        <b/>
        <sz val="11"/>
        <rFont val="Slate Pro"/>
        <family val="2"/>
      </rPr>
      <t>studying</t>
    </r>
    <r>
      <rPr>
        <sz val="11"/>
        <rFont val="Slate Pro"/>
        <family val="2"/>
      </rPr>
      <t xml:space="preserve"> </t>
    </r>
    <r>
      <rPr>
        <b/>
        <sz val="11"/>
        <rFont val="Slate Pro"/>
        <family val="2"/>
      </rPr>
      <t>through distance, flexible or distributed learning</t>
    </r>
    <r>
      <rPr>
        <sz val="11"/>
        <rFont val="Slate Pro"/>
        <family val="2"/>
      </rPr>
      <t>, 2021-22 (all providers)</t>
    </r>
  </si>
  <si>
    <r>
      <t xml:space="preserve">Table: Top 3 host countries in the Middle East for students </t>
    </r>
    <r>
      <rPr>
        <b/>
        <sz val="11"/>
        <rFont val="Slate Pro"/>
        <family val="2"/>
      </rPr>
      <t>studying</t>
    </r>
    <r>
      <rPr>
        <sz val="11"/>
        <rFont val="Slate Pro"/>
        <family val="2"/>
      </rPr>
      <t xml:space="preserve"> </t>
    </r>
    <r>
      <rPr>
        <b/>
        <sz val="11"/>
        <rFont val="Slate Pro"/>
        <family val="2"/>
      </rPr>
      <t>at an overseas campus</t>
    </r>
    <r>
      <rPr>
        <sz val="11"/>
        <rFont val="Slate Pro"/>
        <family val="2"/>
      </rPr>
      <t>, 2021-22 (all providers)</t>
    </r>
  </si>
  <si>
    <t>Line graph: Number of UK HE TNE students in the Middle East, 2017-18 to 2021-22 (excluding Oxford Brookes)</t>
  </si>
  <si>
    <t>Line Graph: Top 5 host countries in the Middle East for UK HE TNE students,  2017-18 to 2021-22 (by rank in 2021-22) (excluding Oxford Brookes)</t>
  </si>
  <si>
    <t>PERCENTAGE OF UG IN THE MIDDLE EAST</t>
  </si>
  <si>
    <t>PERCENTAGE OF PG IN THE MIDDLE EAST</t>
  </si>
  <si>
    <t>Table: Top 10 host countries in the Middle East for UK HE TNE Students, 2021-22 and % change from 2020-21 (All Providers)</t>
  </si>
  <si>
    <t>Table: UK HE TNE Students in the Middle East by Type of Provision, 2021-22 (All Providers)</t>
  </si>
  <si>
    <t>NUMBER OF COUNTRIES REPRESENTED OUT OF 14 (%)</t>
  </si>
  <si>
    <t>13 (92.9%)</t>
  </si>
  <si>
    <t>14 (100.0%)</t>
  </si>
  <si>
    <t>11 (78.6%)</t>
  </si>
  <si>
    <t>6 (42.9%)</t>
  </si>
  <si>
    <t>NORTH AMERICA</t>
  </si>
  <si>
    <t>No. of North American countries and territories that UK TNE was delivered in 2021-22:</t>
  </si>
  <si>
    <t>Table: Top 10 host countries in North America for UK TNE Students by Level of study, 2021-22 (UG/PG) (Number of students and percentage of UG/PG for the region) (All providers)</t>
  </si>
  <si>
    <t>No. UK TNE Students studying in North America 2021-22:</t>
  </si>
  <si>
    <t>Table: Number of UK HE TNE students in North America, 2017-18 to 2021-22 (excluding Oxford Brookes)</t>
  </si>
  <si>
    <t>Table: Number of UK HE TNE students in North America by Level (All Providers)</t>
  </si>
  <si>
    <t>Top 10 Host Countries in North America for UK HE TNE Students, 2021-22 and percentage change from 2020-21 (all providers)</t>
  </si>
  <si>
    <t>Table: UK HE students in North America by type of provision, 2021-22 (All providers)</t>
  </si>
  <si>
    <r>
      <t xml:space="preserve">Table: Top 3 host countries in North America for students </t>
    </r>
    <r>
      <rPr>
        <b/>
        <sz val="11"/>
        <rFont val="Slate Pro"/>
        <family val="2"/>
      </rPr>
      <t>studying</t>
    </r>
    <r>
      <rPr>
        <sz val="11"/>
        <rFont val="Slate Pro"/>
        <family val="2"/>
      </rPr>
      <t xml:space="preserve"> </t>
    </r>
    <r>
      <rPr>
        <b/>
        <sz val="11"/>
        <rFont val="Slate Pro"/>
        <family val="2"/>
      </rPr>
      <t>through collaborative provision</t>
    </r>
    <r>
      <rPr>
        <sz val="11"/>
        <rFont val="Slate Pro"/>
        <family val="2"/>
      </rPr>
      <t>, 2021-22 (all providers)</t>
    </r>
  </si>
  <si>
    <r>
      <t xml:space="preserve">Table: Top 3 host countries  in North America for students </t>
    </r>
    <r>
      <rPr>
        <b/>
        <sz val="11"/>
        <rFont val="Slate Pro"/>
        <family val="2"/>
      </rPr>
      <t>registered at an overseas partner organisation</t>
    </r>
    <r>
      <rPr>
        <sz val="11"/>
        <rFont val="Slate Pro"/>
        <family val="2"/>
      </rPr>
      <t>, 2021-22 (all providers)</t>
    </r>
  </si>
  <si>
    <t>Table: Top 5 host countries in North America for UK HE TNE students,  2017-18 to 2021-22 (by rank in 2021-22) (excluding Oxford Brookes)</t>
  </si>
  <si>
    <r>
      <t xml:space="preserve">Table: Top 3 host countries  in North America for students </t>
    </r>
    <r>
      <rPr>
        <b/>
        <sz val="11"/>
        <rFont val="Slate Pro"/>
        <family val="2"/>
      </rPr>
      <t>studying</t>
    </r>
    <r>
      <rPr>
        <sz val="11"/>
        <rFont val="Slate Pro"/>
        <family val="2"/>
      </rPr>
      <t xml:space="preserve"> </t>
    </r>
    <r>
      <rPr>
        <b/>
        <sz val="11"/>
        <rFont val="Slate Pro"/>
        <family val="2"/>
      </rPr>
      <t>through distance, flexible or distributed learning</t>
    </r>
    <r>
      <rPr>
        <sz val="11"/>
        <rFont val="Slate Pro"/>
        <family val="2"/>
      </rPr>
      <t>, 2021-22 (all providers)</t>
    </r>
  </si>
  <si>
    <r>
      <t xml:space="preserve">Table: Top 3 host countries in North America for students </t>
    </r>
    <r>
      <rPr>
        <b/>
        <sz val="11"/>
        <rFont val="Slate Pro"/>
        <family val="2"/>
      </rPr>
      <t>studying</t>
    </r>
    <r>
      <rPr>
        <sz val="11"/>
        <rFont val="Slate Pro"/>
        <family val="2"/>
      </rPr>
      <t xml:space="preserve"> </t>
    </r>
    <r>
      <rPr>
        <b/>
        <sz val="11"/>
        <rFont val="Slate Pro"/>
        <family val="2"/>
      </rPr>
      <t>at an overseas campus</t>
    </r>
    <r>
      <rPr>
        <sz val="11"/>
        <rFont val="Slate Pro"/>
        <family val="2"/>
      </rPr>
      <t>, 2021-22 (all providers)</t>
    </r>
  </si>
  <si>
    <t>Line graph: Number of UK HE TNE students in North America, 2017-18 to 2021-22 (excluding Oxford Brookes)</t>
  </si>
  <si>
    <t>Line Graph: Top 5 host countries in North America for UK HE TNE students,  2017-18 to 2021-22 (by rank in 2021-22) (excluding Oxford Brookes)</t>
  </si>
  <si>
    <t>PERCENTAGE OF UG IN NORTH AMERICA</t>
  </si>
  <si>
    <t>PERCENTAGE OF PG IN NORTH AMERICA</t>
  </si>
  <si>
    <t>Table: Top 10 host countries in North America for UK HE TNE Students, 2021-22 and % change from 2020-21 (All Providers)</t>
  </si>
  <si>
    <t>Table: UK HE TNE Students in North America by Type of Provision, 2021-22 (All Providers)</t>
  </si>
  <si>
    <t>NUMBER OF COUNTRIES REPRESENTED OUT OF 37 (%)</t>
  </si>
  <si>
    <t>29 (78.4%)</t>
  </si>
  <si>
    <t>37 (100.0%)</t>
  </si>
  <si>
    <t>21 (56.8%)</t>
  </si>
  <si>
    <t>1 (2.7%)</t>
  </si>
  <si>
    <t>EUROPE (NON-EU)</t>
  </si>
  <si>
    <t>No. of Europe (Non-EU) countries and territories that UK TNE was delivered in 2020-21:</t>
  </si>
  <si>
    <t>Table: Top 10 host countries in Europe (Non-EU) for UK TNE Students by Level of study, 2020-21 (UG/PG) (Number of students and percentage of UG/PG for the region) (All providers)</t>
  </si>
  <si>
    <t>No. UK TNE Students studying in Europe (Non-EU) 2020-21:</t>
  </si>
  <si>
    <t>Table: Number of UK HE TNE students in Europe (Non-EU) , 2016-17 to 2020-21 (excluding Oxford Brookes)</t>
  </si>
  <si>
    <t>Table: Number of UK HE TNE students in Europe (Non-EU) by Level (All Providers)</t>
  </si>
  <si>
    <t>2016-17</t>
  </si>
  <si>
    <t>Top 10 Host Countries in Europe (Non-EU)  for UK HE TNE Students, 2020-21 and percentage change from 2019-20 (all providers)</t>
  </si>
  <si>
    <t>Number of students in 2019-20</t>
  </si>
  <si>
    <t>Percentage of Students in 2020-21</t>
  </si>
  <si>
    <t>Percentage change from 2019-20</t>
  </si>
  <si>
    <t>Table: UK HE students in Europe (Non-EU) by type of provision, 2020-21 (All providers)</t>
  </si>
  <si>
    <t>Registered at an overseas partner organisation</t>
  </si>
  <si>
    <r>
      <t xml:space="preserve">Table: Top 3 host countries  in Europe (Non-EU) for students </t>
    </r>
    <r>
      <rPr>
        <b/>
        <sz val="11"/>
        <rFont val="Slate Pro"/>
        <family val="2"/>
      </rPr>
      <t>studying</t>
    </r>
    <r>
      <rPr>
        <sz val="11"/>
        <rFont val="Slate Pro"/>
        <family val="2"/>
      </rPr>
      <t xml:space="preserve"> </t>
    </r>
    <r>
      <rPr>
        <b/>
        <sz val="11"/>
        <rFont val="Slate Pro"/>
        <family val="2"/>
      </rPr>
      <t>throught collaborative provision</t>
    </r>
    <r>
      <rPr>
        <sz val="11"/>
        <rFont val="Slate Pro"/>
        <family val="2"/>
      </rPr>
      <t>, 2020-21 (all providers)</t>
    </r>
  </si>
  <si>
    <r>
      <t xml:space="preserve">Table: Top 3 host countries  in Europe (Non-EU) for students </t>
    </r>
    <r>
      <rPr>
        <b/>
        <sz val="11"/>
        <rFont val="Slate Pro"/>
        <family val="2"/>
      </rPr>
      <t>registered at an overseas partner organisation</t>
    </r>
    <r>
      <rPr>
        <sz val="11"/>
        <rFont val="Slate Pro"/>
        <family val="2"/>
      </rPr>
      <t>, 2020-21 (all providers)</t>
    </r>
  </si>
  <si>
    <r>
      <t xml:space="preserve">Table: Top 3 host countries in Europe (Non-EU) for students </t>
    </r>
    <r>
      <rPr>
        <b/>
        <sz val="11"/>
        <rFont val="Slate Pro"/>
        <family val="2"/>
      </rPr>
      <t>studying</t>
    </r>
    <r>
      <rPr>
        <sz val="11"/>
        <rFont val="Slate Pro"/>
        <family val="2"/>
      </rPr>
      <t xml:space="preserve"> </t>
    </r>
    <r>
      <rPr>
        <b/>
        <sz val="11"/>
        <rFont val="Slate Pro"/>
        <family val="2"/>
      </rPr>
      <t>through other types of provision</t>
    </r>
    <r>
      <rPr>
        <sz val="11"/>
        <rFont val="Slate Pro"/>
        <family val="2"/>
      </rPr>
      <t>, 2020-21 (all providers)</t>
    </r>
  </si>
  <si>
    <t>Table: Top 5 host countries in Europe (Non-EU) for UK HE TNE students,  2016-17 to 2020-21 (by rank in 2020-21) (excluding Oxford Brookes)</t>
  </si>
  <si>
    <r>
      <t xml:space="preserve">Table: Top 3 host countries  in Europe (Non-EU) for students </t>
    </r>
    <r>
      <rPr>
        <b/>
        <sz val="11"/>
        <rFont val="Slate Pro"/>
        <family val="2"/>
      </rPr>
      <t>studying</t>
    </r>
    <r>
      <rPr>
        <sz val="11"/>
        <rFont val="Slate Pro"/>
        <family val="2"/>
      </rPr>
      <t xml:space="preserve"> </t>
    </r>
    <r>
      <rPr>
        <b/>
        <sz val="11"/>
        <rFont val="Slate Pro"/>
        <family val="2"/>
      </rPr>
      <t>through distance, flexible or distributed learning</t>
    </r>
    <r>
      <rPr>
        <sz val="11"/>
        <rFont val="Slate Pro"/>
        <family val="2"/>
      </rPr>
      <t>, 2020-21 (all providers)</t>
    </r>
  </si>
  <si>
    <r>
      <t xml:space="preserve">Table: Top 3 host countries in Europe (Non-EU) for students </t>
    </r>
    <r>
      <rPr>
        <b/>
        <sz val="11"/>
        <rFont val="Slate Pro"/>
        <family val="2"/>
      </rPr>
      <t>studying</t>
    </r>
    <r>
      <rPr>
        <sz val="11"/>
        <rFont val="Slate Pro"/>
        <family val="2"/>
      </rPr>
      <t xml:space="preserve"> </t>
    </r>
    <r>
      <rPr>
        <b/>
        <sz val="11"/>
        <rFont val="Slate Pro"/>
        <family val="2"/>
      </rPr>
      <t>at an overseas campus</t>
    </r>
    <r>
      <rPr>
        <sz val="11"/>
        <rFont val="Slate Pro"/>
        <family val="2"/>
      </rPr>
      <t>, 2020-21 (all providers)</t>
    </r>
  </si>
  <si>
    <t>Line graph: Number of UK HE TNE students in Europe (Non-EU) , 2016-17 to 2020-21 (excluding Oxford Brookes)</t>
  </si>
  <si>
    <t>Line Graph: Top 5 host countries in Europe (Non-EU) for UK HE TNE students,  2016-17 to 2020-21 (by rank in 2020-21) (excluding Oxford Brookes)</t>
  </si>
  <si>
    <t>PERCENTAGE OF UG IN EUROPE (NON-EU)</t>
  </si>
  <si>
    <t>PERCENTAGE OF PG IN EUROPE (NON-EU)</t>
  </si>
  <si>
    <t>Table: Top 10 host countries in  Europe (Non-EU)  for UK HE TNE Students, 2020-21 and % change from 2019-20 (All Providers)</t>
  </si>
  <si>
    <t>Table: UK HE TNE Students in Europe (Non-EU) by Type of Provision (All Providers)</t>
  </si>
  <si>
    <t>NUMBER OF STUDENTS IN 2020-21</t>
  </si>
  <si>
    <t>PERCENTAGE OF STUDENTS IN 2020-21</t>
  </si>
  <si>
    <t>PERCENTAGE CHANGE FROM 2019-20</t>
  </si>
  <si>
    <t>NUMBER OF COUNTRIES REPRESENTED OUT OF 23 (%)</t>
  </si>
  <si>
    <t>14 (53.8%)</t>
  </si>
  <si>
    <t>Distance, flexible and distributed learning</t>
  </si>
  <si>
    <t>26 (100.0%)</t>
  </si>
  <si>
    <t>2 (7.7%)</t>
  </si>
  <si>
    <t>1 (3.8%)</t>
  </si>
  <si>
    <t>SOUTH AMERICA</t>
  </si>
  <si>
    <t>No. of South American countries and territories that UK TNE was delivered in 2021-22:</t>
  </si>
  <si>
    <t>Table: Top 10 host countries in South America for UK TNE Students by Level of study, 2021-22 (UG/PG) (Number of students and percentage of UG/PG for the region) (All providers)</t>
  </si>
  <si>
    <t>No. UK TNE Students studying in South America 2021-22:</t>
  </si>
  <si>
    <t>Table: Number of UK HE TNE students in South America, 2017-18 to 2021-22 (excluding Oxford Brookes)</t>
  </si>
  <si>
    <t>Table: Number of UK HE TNE students in South America by Level (All Providers)</t>
  </si>
  <si>
    <t>Top 10 Host Countries in South America for UK HE TNE Students, 2021-22 and percentage change from 2020-21 (all providers)</t>
  </si>
  <si>
    <t>Table: UK HE students in South America by type of provision, 2021-22 (All providers)</t>
  </si>
  <si>
    <r>
      <t xml:space="preserve">Table: Top 3 host countries  in South America for students </t>
    </r>
    <r>
      <rPr>
        <b/>
        <sz val="11"/>
        <rFont val="Slate Pro"/>
        <family val="2"/>
      </rPr>
      <t>studying</t>
    </r>
    <r>
      <rPr>
        <sz val="11"/>
        <rFont val="Slate Pro"/>
        <family val="2"/>
      </rPr>
      <t xml:space="preserve"> </t>
    </r>
    <r>
      <rPr>
        <b/>
        <sz val="11"/>
        <rFont val="Slate Pro"/>
        <family val="2"/>
      </rPr>
      <t>through collaborative provision</t>
    </r>
    <r>
      <rPr>
        <sz val="11"/>
        <rFont val="Slate Pro"/>
        <family val="2"/>
      </rPr>
      <t>, 2021-22 (all providers)</t>
    </r>
  </si>
  <si>
    <r>
      <t xml:space="preserve">Table: Top 3 host countries  in South America for students </t>
    </r>
    <r>
      <rPr>
        <b/>
        <sz val="11"/>
        <rFont val="Slate Pro"/>
        <family val="2"/>
      </rPr>
      <t>registered at an overseas partner organisation</t>
    </r>
    <r>
      <rPr>
        <sz val="11"/>
        <rFont val="Slate Pro"/>
        <family val="2"/>
      </rPr>
      <t>, 2021-22 (all providers)</t>
    </r>
  </si>
  <si>
    <t>Table: Top 5 host countries in South America for UK HE TNE students,  2017-18 to 2021-22 (by rank in 2021-22) (excluding Oxford Brookes)</t>
  </si>
  <si>
    <r>
      <t xml:space="preserve">Table: Top 3 host countries  in South America for students </t>
    </r>
    <r>
      <rPr>
        <b/>
        <sz val="11"/>
        <rFont val="Slate Pro"/>
        <family val="2"/>
      </rPr>
      <t>studying</t>
    </r>
    <r>
      <rPr>
        <sz val="11"/>
        <rFont val="Slate Pro"/>
        <family val="2"/>
      </rPr>
      <t xml:space="preserve"> </t>
    </r>
    <r>
      <rPr>
        <b/>
        <sz val="11"/>
        <rFont val="Slate Pro"/>
        <family val="2"/>
      </rPr>
      <t>through distance, flexible or distributed learning</t>
    </r>
    <r>
      <rPr>
        <sz val="11"/>
        <rFont val="Slate Pro"/>
        <family val="2"/>
      </rPr>
      <t>, 2021-22 (all providers)</t>
    </r>
  </si>
  <si>
    <t xml:space="preserve"> </t>
  </si>
  <si>
    <t>Line graph: Number of UK HE TNE students in South America, 2017-18 to 2021-22 (excluding Oxford Brookes)</t>
  </si>
  <si>
    <t>Line Graph: Top 5 host countries in South America for UK HE TNE students,  2017-18 to 2021-22 (by rank in 2021-22) (excluding Oxford Brookes)</t>
  </si>
  <si>
    <t>PERCENTAGE OF UG IN SOUTH AMERICA</t>
  </si>
  <si>
    <t>PERCENTAGE OF PG IN SOUTH AMERICA</t>
  </si>
  <si>
    <t>Table: Top 10 host countries in South America for UK HE TNE Students, 2021-22 and % change from 2020-21 (All Providers)</t>
  </si>
  <si>
    <t>Table: UK HE TNE Students in South America by Type of Provision (All Providers)</t>
  </si>
  <si>
    <t>NUMBER OF COUNTRIES REPRESENTED OUT OF 13 (%)</t>
  </si>
  <si>
    <t>7 (53.8%)</t>
  </si>
  <si>
    <t>13 (100.0%)</t>
  </si>
  <si>
    <t>2 (15.4%)</t>
  </si>
  <si>
    <t>DIVERSITY OF PROVIDERS</t>
  </si>
  <si>
    <t>Table: UK HE TNE Providers by number of TNE students in 2020-21 (All providers)</t>
  </si>
  <si>
    <t>Table: UK HE TNE Providers by number of TNE students in 2019-20 (All providers)</t>
  </si>
  <si>
    <t>Mission Group</t>
  </si>
  <si>
    <t>GuildHE filter</t>
  </si>
  <si>
    <t>Million Plus filter</t>
  </si>
  <si>
    <t>Russell Group filter</t>
  </si>
  <si>
    <t>University Alliance filter</t>
  </si>
  <si>
    <t>Non-Aligned</t>
  </si>
  <si>
    <t>Number of students</t>
  </si>
  <si>
    <t>Non-member</t>
  </si>
  <si>
    <t>Member</t>
  </si>
  <si>
    <t>Table: Number of UK TNE providers, 2016-17 to 2020-21 (All providers)</t>
  </si>
  <si>
    <t>Data source: HESA aggregate offshore record 2020-21 (excluding Oxford Brookes)</t>
  </si>
  <si>
    <t>Table: Mission Group or sector representative organisation (total members, total delivering TNE, percentage), 2016-17 to 2020-21</t>
  </si>
  <si>
    <t>Mission group or sector representative organisation</t>
  </si>
  <si>
    <t>Total members</t>
  </si>
  <si>
    <t>Total delivering TNE</t>
  </si>
  <si>
    <t>% of members</t>
  </si>
  <si>
    <t>Number of TNE Students</t>
  </si>
  <si>
    <t>GuildHE</t>
  </si>
  <si>
    <t>Million+</t>
  </si>
  <si>
    <t>Non-aligned</t>
  </si>
  <si>
    <t>Russell Group</t>
  </si>
  <si>
    <t>University Alliance</t>
  </si>
  <si>
    <t>Data source: HESA aggregate offshore record 2020-21 (All providers)</t>
  </si>
  <si>
    <t>NOTE: CALCULATED USING ROUNDED FIGURES SO TOTAL STUDENT NUMBERS ARE INCORRECT</t>
  </si>
  <si>
    <t>BIMM Limited</t>
  </si>
  <si>
    <t>Total</t>
  </si>
  <si>
    <t>Figure 1: UK TNE vs onhore international students</t>
  </si>
  <si>
    <t>Figure 2: 10-year UK TNE headcount: postgraduate and undergraduate (excludes Oxford Brookes)</t>
  </si>
  <si>
    <t>Figure 3: 10-year UK TNE headcount: in person and distance (excludes Oxford Brookes)</t>
  </si>
  <si>
    <t>Figure 4: Proportion of UK HE TNE students by type of provision, 2023-24</t>
  </si>
  <si>
    <t>Provider Region</t>
  </si>
  <si>
    <t>Figure 5: UK HE TNE providers by country of provider, 2023-24</t>
  </si>
  <si>
    <t>Figure 6: UK HE TNE providers and student numbers, 2023-24</t>
  </si>
  <si>
    <t>Figure 7: Number of UK TNE providers, 2017-18 to 2023-24</t>
  </si>
  <si>
    <t>Figure 8: Number of UK TNE Students by world region, 2019–20 TO 2023–24</t>
  </si>
  <si>
    <t>Figure 9: World map of UK TNE provision, 2023-24</t>
  </si>
  <si>
    <t>Figure 10: Proportion of UK HE TNE students by region of study and type of provision, 2023-24</t>
  </si>
  <si>
    <t>Figure 12: Countries with rapid growth in UK HE TNE student numbers, 2019-20 to 2023-24</t>
  </si>
  <si>
    <t>Table 1: Global top 10 UK TNE host countries, 2023-24</t>
  </si>
  <si>
    <t>Number of students 2023-24</t>
  </si>
  <si>
    <t>Growth rate from 2022-23 (one year)</t>
  </si>
  <si>
    <t>Growth rate from 2019-20 (five years)</t>
  </si>
  <si>
    <t>Hong Kong (SAR)</t>
  </si>
  <si>
    <t>Figure 11: Top 10 UK HE TNE host countries per world region, 2023-24</t>
  </si>
  <si>
    <t>Regional rank</t>
  </si>
  <si>
    <t>TNE students</t>
  </si>
  <si>
    <t>2014-15</t>
  </si>
  <si>
    <t>2015-16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</si>
</sst>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0.0%"/>
    <numFmt numFmtId="167" formatCode="_-* #,##0_-;\-* #,##0_-;_-* &quot;-&quot;??_-;_-@_-"/>
  </numFmts>
  <fonts count="36">
    <font>
      <sz val="11"/>
      <color theme="1"/>
      <name val="Calibri"/>
      <family val="2"/>
      <scheme val="minor"/>
    </font>
    <font>
      <sz val="11"/>
      <color theme="1"/>
      <name val="Calibri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u/>
      <sz val="11"/>
      <color theme="10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Slate Pro"/>
      <family val="2"/>
    </font>
    <font>
      <sz val="11"/>
      <color theme="1"/>
      <name val="Slate Pro"/>
      <family val="2"/>
    </font>
    <font>
      <sz val="11"/>
      <color rgb="FF666666"/>
      <name val="Slate Pro"/>
      <family val="2"/>
    </font>
    <font>
      <sz val="11"/>
      <color rgb="FF333333"/>
      <name val="Slate Pro"/>
      <family val="2"/>
    </font>
    <font>
      <b/>
      <sz val="11"/>
      <color theme="1"/>
      <name val="Slate Pro"/>
      <family val="2"/>
    </font>
    <font>
      <i/>
      <sz val="11"/>
      <color theme="1"/>
      <name val="Slate Pro"/>
      <family val="2"/>
    </font>
    <font>
      <sz val="9"/>
      <color rgb="FF333333"/>
      <name val="Arial"/>
      <family val="2"/>
    </font>
    <font>
      <sz val="9"/>
      <color rgb="FF666666"/>
      <name val="Arial"/>
      <family val="2"/>
    </font>
    <font>
      <sz val="11"/>
      <color theme="0"/>
      <name val="Slate Pro"/>
      <family val="2"/>
    </font>
    <font>
      <sz val="11"/>
      <color rgb="FFFF0000"/>
      <name val="Slate Pro"/>
      <family val="2"/>
    </font>
    <font>
      <sz val="11"/>
      <name val="Slate Pro"/>
      <family val="2"/>
    </font>
    <font>
      <b/>
      <sz val="11"/>
      <color rgb="FF00529B"/>
      <name val="Slate Pro"/>
      <family val="2"/>
    </font>
    <font>
      <sz val="8"/>
      <name val="Calibri"/>
      <family val="2"/>
      <scheme val="minor"/>
    </font>
    <font>
      <sz val="11"/>
      <color theme="4" tint="-0.249977111117893"/>
      <name val="Calibri"/>
      <family val="2"/>
      <scheme val="minor"/>
    </font>
    <font>
      <b/>
      <sz val="11"/>
      <name val="Slate Pro"/>
      <family val="2"/>
    </font>
    <font>
      <sz val="9"/>
      <color rgb="FF333333"/>
      <name val="Slate Pro"/>
      <family val="2"/>
    </font>
    <font>
      <b/>
      <sz val="11"/>
      <color theme="0"/>
      <name val="Slate Pro"/>
      <family val="2"/>
    </font>
    <font>
      <sz val="9"/>
      <color rgb="FF666666"/>
      <name val="Slate Pro"/>
      <family val="2"/>
    </font>
    <font>
      <u/>
      <sz val="11"/>
      <name val="Slate Pro"/>
      <family val="2"/>
    </font>
    <font>
      <sz val="14"/>
      <color theme="0"/>
      <name val="Slate Pro Light"/>
      <family val="2"/>
    </font>
    <font>
      <sz val="12"/>
      <color theme="0"/>
      <name val="Slate Pro Light"/>
      <family val="2"/>
    </font>
    <font>
      <sz val="9"/>
      <name val="Slate Pro"/>
      <family val="2"/>
    </font>
    <font>
      <sz val="9"/>
      <color rgb="FF000000"/>
      <name val="Arial"/>
      <family val="2"/>
    </font>
    <font>
      <b/>
      <sz val="11"/>
      <name val="Slate Pro"/>
    </font>
    <font>
      <sz val="11"/>
      <color theme="1"/>
      <name val="Slate Pro"/>
    </font>
    <font>
      <b/>
      <sz val="11"/>
      <color theme="1"/>
      <name val="Calibri"/>
      <scheme val="minor"/>
    </font>
    <font>
      <b/>
      <sz val="11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000000"/>
      <name val="Calibri"/>
      <scheme val="minor"/>
    </font>
    <font>
      <b/>
      <sz val="11"/>
      <color rgb="FF000000"/>
      <name val="Calibri"/>
      <scheme val="minor"/>
    </font>
  </fonts>
  <fills count="1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17A4A5"/>
        <bgColor indexed="64"/>
      </patternFill>
    </fill>
    <fill>
      <patternFill patternType="solid">
        <fgColor rgb="FF00529B"/>
        <bgColor indexed="64"/>
      </patternFill>
    </fill>
    <fill>
      <patternFill patternType="solid">
        <fgColor rgb="FFB8EBF7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E9F9FD"/>
        <bgColor indexed="64"/>
      </patternFill>
    </fill>
    <fill>
      <patternFill patternType="solid">
        <fgColor rgb="FFFBFEFF"/>
        <bgColor indexed="64"/>
      </patternFill>
    </fill>
    <fill>
      <patternFill patternType="solid">
        <fgColor rgb="FFFBFEFF"/>
        <bgColor theme="4" tint="0.79998168889431442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39997558519241921"/>
        <bgColor indexed="64"/>
      </patternFill>
    </fill>
  </fills>
  <borders count="35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indexed="64"/>
      </top>
      <bottom style="thin">
        <color theme="0"/>
      </bottom>
      <diagonal/>
    </border>
    <border>
      <left/>
      <right/>
      <top style="thin">
        <color indexed="64"/>
      </top>
      <bottom style="thin">
        <color theme="0"/>
      </bottom>
      <diagonal/>
    </border>
    <border>
      <left/>
      <right style="thin">
        <color theme="0"/>
      </right>
      <top style="thin">
        <color indexed="64"/>
      </top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4"/>
      </bottom>
      <diagonal/>
    </border>
    <border>
      <left style="thin">
        <color theme="0"/>
      </left>
      <right style="thin">
        <color theme="0"/>
      </right>
      <top style="thin">
        <color rgb="FF00529B"/>
      </top>
      <bottom/>
      <diagonal/>
    </border>
    <border>
      <left style="thin">
        <color theme="0"/>
      </left>
      <right style="thin">
        <color theme="0"/>
      </right>
      <top/>
      <bottom style="thin">
        <color rgb="FF00529B"/>
      </bottom>
      <diagonal/>
    </border>
    <border>
      <left style="thin">
        <color theme="0"/>
      </left>
      <right/>
      <top style="thin">
        <color rgb="FF00529B"/>
      </top>
      <bottom/>
      <diagonal/>
    </border>
    <border>
      <left style="thin">
        <color theme="0"/>
      </left>
      <right/>
      <top style="thin">
        <color rgb="FF00529B"/>
      </top>
      <bottom style="thin">
        <color theme="4"/>
      </bottom>
      <diagonal/>
    </border>
    <border>
      <left/>
      <right/>
      <top style="thin">
        <color rgb="FF00529B"/>
      </top>
      <bottom/>
      <diagonal/>
    </border>
    <border>
      <left style="thin">
        <color theme="0"/>
      </left>
      <right/>
      <top style="thin">
        <color theme="4"/>
      </top>
      <bottom style="thin">
        <color rgb="FF00529B"/>
      </bottom>
      <diagonal/>
    </border>
    <border>
      <left style="thin">
        <color theme="0"/>
      </left>
      <right/>
      <top style="thin">
        <color rgb="FF00529B"/>
      </top>
      <bottom style="thin">
        <color rgb="FF00529B"/>
      </bottom>
      <diagonal/>
    </border>
    <border>
      <left/>
      <right/>
      <top style="thin">
        <color theme="4"/>
      </top>
      <bottom style="thin">
        <color rgb="FF00529B"/>
      </bottom>
      <diagonal/>
    </border>
    <border>
      <left/>
      <right style="thin">
        <color theme="0"/>
      </right>
      <top style="thin">
        <color rgb="FF00529B"/>
      </top>
      <bottom/>
      <diagonal/>
    </border>
    <border>
      <left/>
      <right style="thin">
        <color theme="0"/>
      </right>
      <top/>
      <bottom style="thin">
        <color rgb="FF00529B"/>
      </bottom>
      <diagonal/>
    </border>
    <border>
      <left style="thin">
        <color theme="0"/>
      </left>
      <right style="thin">
        <color theme="0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theme="0"/>
      </right>
      <top style="thin">
        <color rgb="FF00529B"/>
      </top>
      <bottom style="thin">
        <color rgb="FF00529B"/>
      </bottom>
      <diagonal/>
    </border>
    <border>
      <left style="thin">
        <color theme="0"/>
      </left>
      <right style="thin">
        <color theme="0"/>
      </right>
      <top style="thin">
        <color rgb="FF00529B"/>
      </top>
      <bottom style="thin">
        <color rgb="FF00529B"/>
      </bottom>
      <diagonal/>
    </border>
    <border>
      <left style="thin">
        <color theme="0"/>
      </left>
      <right/>
      <top/>
      <bottom style="thin">
        <color rgb="FF00529B"/>
      </bottom>
      <diagonal/>
    </border>
  </borders>
  <cellStyleXfs count="4">
    <xf numFmtId="0" fontId="0" fillId="0" borderId="0"/>
    <xf numFmtId="0" fontId="3" fillId="0" borderId="0" applyNumberForma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</cellStyleXfs>
  <cellXfs count="239">
    <xf numFmtId="0" fontId="0" fillId="0" borderId="0" xfId="0"/>
    <xf numFmtId="0" fontId="2" fillId="0" borderId="0" xfId="0" applyFont="1"/>
    <xf numFmtId="0" fontId="3" fillId="0" borderId="0" xfId="1"/>
    <xf numFmtId="0" fontId="4" fillId="0" borderId="0" xfId="1" applyFont="1"/>
    <xf numFmtId="0" fontId="6" fillId="0" borderId="0" xfId="1" applyFont="1"/>
    <xf numFmtId="0" fontId="7" fillId="0" borderId="0" xfId="0" applyFont="1"/>
    <xf numFmtId="0" fontId="7" fillId="2" borderId="0" xfId="0" applyFont="1" applyFill="1"/>
    <xf numFmtId="3" fontId="9" fillId="0" borderId="0" xfId="0" applyNumberFormat="1" applyFont="1" applyAlignment="1">
      <alignment vertical="center"/>
    </xf>
    <xf numFmtId="0" fontId="10" fillId="0" borderId="0" xfId="0" applyFont="1"/>
    <xf numFmtId="0" fontId="11" fillId="0" borderId="0" xfId="0" applyFont="1"/>
    <xf numFmtId="0" fontId="7" fillId="0" borderId="0" xfId="0" applyFont="1" applyAlignment="1">
      <alignment vertical="top"/>
    </xf>
    <xf numFmtId="3" fontId="9" fillId="0" borderId="0" xfId="0" applyNumberFormat="1" applyFont="1" applyAlignment="1">
      <alignment vertical="top"/>
    </xf>
    <xf numFmtId="0" fontId="10" fillId="0" borderId="0" xfId="0" applyFont="1" applyAlignment="1">
      <alignment vertical="top"/>
    </xf>
    <xf numFmtId="3" fontId="7" fillId="0" borderId="0" xfId="0" applyNumberFormat="1" applyFont="1"/>
    <xf numFmtId="164" fontId="7" fillId="0" borderId="0" xfId="2" applyNumberFormat="1" applyFont="1"/>
    <xf numFmtId="0" fontId="13" fillId="0" borderId="0" xfId="0" applyFont="1" applyAlignment="1">
      <alignment horizontal="left" vertical="top"/>
    </xf>
    <xf numFmtId="3" fontId="12" fillId="0" borderId="0" xfId="0" applyNumberFormat="1" applyFont="1" applyAlignment="1">
      <alignment vertical="center"/>
    </xf>
    <xf numFmtId="0" fontId="9" fillId="0" borderId="0" xfId="0" applyFont="1" applyAlignment="1">
      <alignment horizontal="left"/>
    </xf>
    <xf numFmtId="0" fontId="8" fillId="0" borderId="0" xfId="0" applyFont="1" applyAlignment="1">
      <alignment horizontal="left" vertical="top"/>
    </xf>
    <xf numFmtId="0" fontId="7" fillId="0" borderId="0" xfId="0" applyFont="1" applyAlignment="1">
      <alignment horizontal="left" vertical="top" wrapText="1"/>
    </xf>
    <xf numFmtId="0" fontId="9" fillId="0" borderId="0" xfId="0" applyFont="1" applyAlignment="1">
      <alignment horizontal="left" vertical="top" wrapText="1"/>
    </xf>
    <xf numFmtId="0" fontId="8" fillId="0" borderId="0" xfId="0" applyFont="1" applyAlignment="1">
      <alignment horizontal="left" vertical="top" wrapText="1"/>
    </xf>
    <xf numFmtId="0" fontId="14" fillId="4" borderId="0" xfId="0" applyFont="1" applyFill="1"/>
    <xf numFmtId="0" fontId="14" fillId="4" borderId="0" xfId="0" applyFont="1" applyFill="1" applyAlignment="1">
      <alignment horizontal="left" vertical="top"/>
    </xf>
    <xf numFmtId="0" fontId="16" fillId="0" borderId="0" xfId="0" applyFont="1"/>
    <xf numFmtId="0" fontId="10" fillId="0" borderId="0" xfId="0" applyFont="1" applyAlignment="1">
      <alignment horizontal="left" vertical="top"/>
    </xf>
    <xf numFmtId="0" fontId="14" fillId="4" borderId="2" xfId="0" applyFont="1" applyFill="1" applyBorder="1"/>
    <xf numFmtId="0" fontId="14" fillId="4" borderId="1" xfId="0" applyFont="1" applyFill="1" applyBorder="1"/>
    <xf numFmtId="0" fontId="14" fillId="4" borderId="4" xfId="0" applyFont="1" applyFill="1" applyBorder="1"/>
    <xf numFmtId="0" fontId="17" fillId="5" borderId="0" xfId="0" applyFont="1" applyFill="1"/>
    <xf numFmtId="0" fontId="16" fillId="0" borderId="0" xfId="0" applyFont="1" applyAlignment="1">
      <alignment horizontal="left" vertical="top"/>
    </xf>
    <xf numFmtId="0" fontId="14" fillId="4" borderId="0" xfId="0" applyFont="1" applyFill="1" applyAlignment="1">
      <alignment vertical="top"/>
    </xf>
    <xf numFmtId="3" fontId="15" fillId="0" borderId="0" xfId="0" applyNumberFormat="1" applyFont="1" applyAlignment="1">
      <alignment vertical="center"/>
    </xf>
    <xf numFmtId="0" fontId="14" fillId="6" borderId="0" xfId="0" applyFont="1" applyFill="1"/>
    <xf numFmtId="0" fontId="9" fillId="7" borderId="0" xfId="0" applyFont="1" applyFill="1" applyAlignment="1">
      <alignment horizontal="left"/>
    </xf>
    <xf numFmtId="0" fontId="10" fillId="7" borderId="0" xfId="0" applyFont="1" applyFill="1"/>
    <xf numFmtId="0" fontId="7" fillId="7" borderId="0" xfId="0" applyFont="1" applyFill="1"/>
    <xf numFmtId="3" fontId="0" fillId="0" borderId="0" xfId="0" applyNumberFormat="1"/>
    <xf numFmtId="0" fontId="19" fillId="0" borderId="0" xfId="0" applyFont="1"/>
    <xf numFmtId="164" fontId="0" fillId="0" borderId="0" xfId="2" applyNumberFormat="1" applyFont="1"/>
    <xf numFmtId="0" fontId="14" fillId="3" borderId="0" xfId="0" applyFont="1" applyFill="1"/>
    <xf numFmtId="0" fontId="21" fillId="0" borderId="0" xfId="0" applyFont="1" applyAlignment="1">
      <alignment horizontal="left"/>
    </xf>
    <xf numFmtId="0" fontId="23" fillId="0" borderId="0" xfId="0" applyFont="1" applyAlignment="1">
      <alignment horizontal="center"/>
    </xf>
    <xf numFmtId="0" fontId="24" fillId="0" borderId="0" xfId="1" applyFont="1"/>
    <xf numFmtId="0" fontId="16" fillId="0" borderId="0" xfId="0" applyFont="1" applyAlignment="1">
      <alignment horizontal="left"/>
    </xf>
    <xf numFmtId="0" fontId="16" fillId="0" borderId="0" xfId="0" applyFont="1" applyAlignment="1">
      <alignment vertical="top"/>
    </xf>
    <xf numFmtId="3" fontId="16" fillId="0" borderId="0" xfId="0" applyNumberFormat="1" applyFont="1" applyAlignment="1">
      <alignment vertical="center"/>
    </xf>
    <xf numFmtId="164" fontId="16" fillId="0" borderId="0" xfId="2" applyNumberFormat="1" applyFont="1"/>
    <xf numFmtId="0" fontId="16" fillId="0" borderId="0" xfId="0" applyFont="1" applyAlignment="1">
      <alignment horizontal="center"/>
    </xf>
    <xf numFmtId="0" fontId="16" fillId="2" borderId="0" xfId="0" applyFont="1" applyFill="1"/>
    <xf numFmtId="0" fontId="20" fillId="0" borderId="19" xfId="0" applyFont="1" applyBorder="1" applyAlignment="1">
      <alignment vertical="top"/>
    </xf>
    <xf numFmtId="0" fontId="20" fillId="0" borderId="19" xfId="0" applyFont="1" applyBorder="1" applyAlignment="1">
      <alignment horizontal="center"/>
    </xf>
    <xf numFmtId="0" fontId="16" fillId="0" borderId="0" xfId="0" applyFont="1" applyAlignment="1">
      <alignment horizontal="left" vertical="top" wrapText="1"/>
    </xf>
    <xf numFmtId="0" fontId="16" fillId="9" borderId="0" xfId="0" applyFont="1" applyFill="1" applyAlignment="1">
      <alignment horizontal="center" vertical="top"/>
    </xf>
    <xf numFmtId="0" fontId="16" fillId="9" borderId="15" xfId="0" applyFont="1" applyFill="1" applyBorder="1" applyAlignment="1">
      <alignment horizontal="left" vertical="top" wrapText="1"/>
    </xf>
    <xf numFmtId="0" fontId="20" fillId="0" borderId="0" xfId="0" applyFont="1"/>
    <xf numFmtId="0" fontId="16" fillId="0" borderId="0" xfId="0" applyFont="1" applyAlignment="1">
      <alignment horizontal="right" vertical="center"/>
    </xf>
    <xf numFmtId="0" fontId="20" fillId="9" borderId="0" xfId="0" applyFont="1" applyFill="1"/>
    <xf numFmtId="3" fontId="20" fillId="9" borderId="0" xfId="0" applyNumberFormat="1" applyFont="1" applyFill="1"/>
    <xf numFmtId="3" fontId="17" fillId="9" borderId="0" xfId="0" applyNumberFormat="1" applyFont="1" applyFill="1"/>
    <xf numFmtId="164" fontId="17" fillId="9" borderId="0" xfId="2" applyNumberFormat="1" applyFont="1" applyFill="1"/>
    <xf numFmtId="3" fontId="17" fillId="9" borderId="16" xfId="0" applyNumberFormat="1" applyFont="1" applyFill="1" applyBorder="1"/>
    <xf numFmtId="3" fontId="17" fillId="9" borderId="18" xfId="0" applyNumberFormat="1" applyFont="1" applyFill="1" applyBorder="1"/>
    <xf numFmtId="3" fontId="17" fillId="9" borderId="1" xfId="0" applyNumberFormat="1" applyFont="1" applyFill="1" applyBorder="1"/>
    <xf numFmtId="164" fontId="17" fillId="9" borderId="14" xfId="2" applyNumberFormat="1" applyFont="1" applyFill="1" applyBorder="1"/>
    <xf numFmtId="164" fontId="17" fillId="9" borderId="13" xfId="2" applyNumberFormat="1" applyFont="1" applyFill="1" applyBorder="1"/>
    <xf numFmtId="164" fontId="17" fillId="9" borderId="2" xfId="2" applyNumberFormat="1" applyFont="1" applyFill="1" applyBorder="1"/>
    <xf numFmtId="164" fontId="17" fillId="9" borderId="1" xfId="2" applyNumberFormat="1" applyFont="1" applyFill="1" applyBorder="1"/>
    <xf numFmtId="164" fontId="17" fillId="9" borderId="4" xfId="2" applyNumberFormat="1" applyFont="1" applyFill="1" applyBorder="1"/>
    <xf numFmtId="164" fontId="17" fillId="9" borderId="10" xfId="2" applyNumberFormat="1" applyFont="1" applyFill="1" applyBorder="1"/>
    <xf numFmtId="164" fontId="17" fillId="9" borderId="16" xfId="2" applyNumberFormat="1" applyFont="1" applyFill="1" applyBorder="1"/>
    <xf numFmtId="164" fontId="17" fillId="9" borderId="18" xfId="2" applyNumberFormat="1" applyFont="1" applyFill="1" applyBorder="1"/>
    <xf numFmtId="0" fontId="16" fillId="10" borderId="0" xfId="0" applyFont="1" applyFill="1"/>
    <xf numFmtId="0" fontId="14" fillId="13" borderId="0" xfId="0" applyFont="1" applyFill="1"/>
    <xf numFmtId="3" fontId="16" fillId="10" borderId="15" xfId="0" applyNumberFormat="1" applyFont="1" applyFill="1" applyBorder="1" applyAlignment="1">
      <alignment horizontal="left" vertical="top"/>
    </xf>
    <xf numFmtId="3" fontId="16" fillId="10" borderId="20" xfId="0" applyNumberFormat="1" applyFont="1" applyFill="1" applyBorder="1" applyAlignment="1">
      <alignment horizontal="left" vertical="top"/>
    </xf>
    <xf numFmtId="0" fontId="16" fillId="9" borderId="20" xfId="0" applyFont="1" applyFill="1" applyBorder="1" applyAlignment="1">
      <alignment horizontal="center" vertical="top"/>
    </xf>
    <xf numFmtId="0" fontId="16" fillId="9" borderId="22" xfId="0" applyFont="1" applyFill="1" applyBorder="1" applyAlignment="1">
      <alignment horizontal="center" vertical="top"/>
    </xf>
    <xf numFmtId="0" fontId="16" fillId="0" borderId="24" xfId="0" applyFont="1" applyBorder="1"/>
    <xf numFmtId="0" fontId="16" fillId="9" borderId="28" xfId="0" applyFont="1" applyFill="1" applyBorder="1" applyAlignment="1">
      <alignment horizontal="left" vertical="top" wrapText="1"/>
    </xf>
    <xf numFmtId="0" fontId="22" fillId="14" borderId="0" xfId="0" applyFont="1" applyFill="1"/>
    <xf numFmtId="0" fontId="16" fillId="9" borderId="0" xfId="0" applyFont="1" applyFill="1" applyAlignment="1">
      <alignment horizontal="left" vertical="top"/>
    </xf>
    <xf numFmtId="0" fontId="16" fillId="9" borderId="0" xfId="0" applyFont="1" applyFill="1"/>
    <xf numFmtId="3" fontId="16" fillId="12" borderId="0" xfId="0" applyNumberFormat="1" applyFont="1" applyFill="1"/>
    <xf numFmtId="0" fontId="16" fillId="9" borderId="10" xfId="0" applyFont="1" applyFill="1" applyBorder="1"/>
    <xf numFmtId="0" fontId="16" fillId="9" borderId="9" xfId="0" applyFont="1" applyFill="1" applyBorder="1"/>
    <xf numFmtId="0" fontId="16" fillId="9" borderId="12" xfId="0" applyFont="1" applyFill="1" applyBorder="1"/>
    <xf numFmtId="0" fontId="16" fillId="9" borderId="14" xfId="0" applyFont="1" applyFill="1" applyBorder="1"/>
    <xf numFmtId="0" fontId="16" fillId="9" borderId="11" xfId="0" applyFont="1" applyFill="1" applyBorder="1" applyAlignment="1">
      <alignment horizontal="left" vertical="top"/>
    </xf>
    <xf numFmtId="0" fontId="16" fillId="9" borderId="17" xfId="0" applyFont="1" applyFill="1" applyBorder="1" applyAlignment="1">
      <alignment horizontal="left" vertical="top"/>
    </xf>
    <xf numFmtId="0" fontId="16" fillId="9" borderId="10" xfId="0" applyFont="1" applyFill="1" applyBorder="1" applyAlignment="1">
      <alignment horizontal="left" vertical="top"/>
    </xf>
    <xf numFmtId="0" fontId="16" fillId="9" borderId="4" xfId="0" applyFont="1" applyFill="1" applyBorder="1" applyAlignment="1">
      <alignment horizontal="left" vertical="top"/>
    </xf>
    <xf numFmtId="0" fontId="16" fillId="9" borderId="2" xfId="0" applyFont="1" applyFill="1" applyBorder="1"/>
    <xf numFmtId="0" fontId="16" fillId="9" borderId="4" xfId="0" applyFont="1" applyFill="1" applyBorder="1"/>
    <xf numFmtId="3" fontId="16" fillId="12" borderId="14" xfId="0" applyNumberFormat="1" applyFont="1" applyFill="1" applyBorder="1"/>
    <xf numFmtId="3" fontId="16" fillId="12" borderId="4" xfId="0" applyNumberFormat="1" applyFont="1" applyFill="1" applyBorder="1"/>
    <xf numFmtId="3" fontId="16" fillId="12" borderId="10" xfId="0" applyNumberFormat="1" applyFont="1" applyFill="1" applyBorder="1"/>
    <xf numFmtId="164" fontId="16" fillId="12" borderId="0" xfId="2" applyNumberFormat="1" applyFont="1" applyFill="1"/>
    <xf numFmtId="164" fontId="16" fillId="12" borderId="14" xfId="2" applyNumberFormat="1" applyFont="1" applyFill="1" applyBorder="1"/>
    <xf numFmtId="164" fontId="16" fillId="12" borderId="4" xfId="2" applyNumberFormat="1" applyFont="1" applyFill="1" applyBorder="1"/>
    <xf numFmtId="164" fontId="16" fillId="12" borderId="10" xfId="2" applyNumberFormat="1" applyFont="1" applyFill="1" applyBorder="1"/>
    <xf numFmtId="0" fontId="16" fillId="0" borderId="0" xfId="0" applyFont="1" applyAlignment="1">
      <alignment vertical="center"/>
    </xf>
    <xf numFmtId="0" fontId="16" fillId="0" borderId="0" xfId="0" applyFont="1" applyAlignment="1">
      <alignment horizontal="left" vertical="center"/>
    </xf>
    <xf numFmtId="3" fontId="16" fillId="0" borderId="0" xfId="0" applyNumberFormat="1" applyFont="1" applyAlignment="1">
      <alignment horizontal="right" vertical="center"/>
    </xf>
    <xf numFmtId="0" fontId="27" fillId="0" borderId="0" xfId="0" applyFont="1" applyAlignment="1">
      <alignment horizontal="left" vertical="top"/>
    </xf>
    <xf numFmtId="0" fontId="27" fillId="0" borderId="0" xfId="0" applyFont="1" applyAlignment="1">
      <alignment vertical="center"/>
    </xf>
    <xf numFmtId="0" fontId="16" fillId="11" borderId="16" xfId="0" applyFont="1" applyFill="1" applyBorder="1" applyAlignment="1">
      <alignment horizontal="left" vertical="top"/>
    </xf>
    <xf numFmtId="0" fontId="16" fillId="10" borderId="20" xfId="0" applyFont="1" applyFill="1" applyBorder="1" applyAlignment="1">
      <alignment horizontal="left" vertical="top"/>
    </xf>
    <xf numFmtId="0" fontId="16" fillId="11" borderId="20" xfId="0" applyFont="1" applyFill="1" applyBorder="1" applyAlignment="1">
      <alignment horizontal="left" vertical="top"/>
    </xf>
    <xf numFmtId="0" fontId="16" fillId="11" borderId="22" xfId="0" applyFont="1" applyFill="1" applyBorder="1" applyAlignment="1">
      <alignment horizontal="left" vertical="top"/>
    </xf>
    <xf numFmtId="0" fontId="16" fillId="10" borderId="22" xfId="0" applyFont="1" applyFill="1" applyBorder="1" applyAlignment="1">
      <alignment horizontal="left" vertical="top"/>
    </xf>
    <xf numFmtId="0" fontId="16" fillId="11" borderId="23" xfId="0" applyFont="1" applyFill="1" applyBorder="1" applyAlignment="1">
      <alignment horizontal="left" vertical="top"/>
    </xf>
    <xf numFmtId="0" fontId="16" fillId="11" borderId="0" xfId="0" applyFont="1" applyFill="1" applyAlignment="1">
      <alignment horizontal="left" vertical="top"/>
    </xf>
    <xf numFmtId="0" fontId="16" fillId="10" borderId="24" xfId="0" applyFont="1" applyFill="1" applyBorder="1" applyAlignment="1">
      <alignment horizontal="left" vertical="top"/>
    </xf>
    <xf numFmtId="0" fontId="16" fillId="11" borderId="25" xfId="0" applyFont="1" applyFill="1" applyBorder="1" applyAlignment="1">
      <alignment horizontal="left" vertical="top"/>
    </xf>
    <xf numFmtId="0" fontId="16" fillId="10" borderId="26" xfId="0" applyFont="1" applyFill="1" applyBorder="1" applyAlignment="1">
      <alignment horizontal="left" vertical="top"/>
    </xf>
    <xf numFmtId="0" fontId="16" fillId="11" borderId="19" xfId="0" applyFont="1" applyFill="1" applyBorder="1" applyAlignment="1">
      <alignment horizontal="left" vertical="top"/>
    </xf>
    <xf numFmtId="0" fontId="16" fillId="11" borderId="27" xfId="0" applyFont="1" applyFill="1" applyBorder="1" applyAlignment="1">
      <alignment horizontal="left" vertical="top"/>
    </xf>
    <xf numFmtId="0" fontId="14" fillId="13" borderId="0" xfId="0" applyFont="1" applyFill="1" applyAlignment="1">
      <alignment horizontal="left" vertical="center" wrapText="1"/>
    </xf>
    <xf numFmtId="0" fontId="14" fillId="3" borderId="0" xfId="0" applyFont="1" applyFill="1" applyAlignment="1">
      <alignment horizontal="left" vertical="center" wrapText="1"/>
    </xf>
    <xf numFmtId="0" fontId="16" fillId="0" borderId="0" xfId="0" applyFont="1" applyAlignment="1">
      <alignment horizontal="left" vertical="center" wrapText="1"/>
    </xf>
    <xf numFmtId="0" fontId="16" fillId="9" borderId="28" xfId="0" applyFont="1" applyFill="1" applyBorder="1" applyAlignment="1">
      <alignment vertical="top" wrapText="1"/>
    </xf>
    <xf numFmtId="0" fontId="16" fillId="9" borderId="29" xfId="0" applyFont="1" applyFill="1" applyBorder="1" applyAlignment="1">
      <alignment vertical="top" wrapText="1"/>
    </xf>
    <xf numFmtId="0" fontId="16" fillId="10" borderId="15" xfId="0" applyFont="1" applyFill="1" applyBorder="1" applyAlignment="1">
      <alignment vertical="top"/>
    </xf>
    <xf numFmtId="0" fontId="16" fillId="9" borderId="12" xfId="0" applyFont="1" applyFill="1" applyBorder="1" applyAlignment="1">
      <alignment vertical="top"/>
    </xf>
    <xf numFmtId="0" fontId="16" fillId="9" borderId="15" xfId="0" applyFont="1" applyFill="1" applyBorder="1" applyAlignment="1">
      <alignment vertical="top" wrapText="1"/>
    </xf>
    <xf numFmtId="0" fontId="16" fillId="9" borderId="32" xfId="0" applyFont="1" applyFill="1" applyBorder="1" applyAlignment="1">
      <alignment horizontal="left" vertical="top" wrapText="1"/>
    </xf>
    <xf numFmtId="3" fontId="16" fillId="10" borderId="33" xfId="0" applyNumberFormat="1" applyFont="1" applyFill="1" applyBorder="1" applyAlignment="1">
      <alignment horizontal="left" vertical="top"/>
    </xf>
    <xf numFmtId="3" fontId="16" fillId="0" borderId="0" xfId="0" applyNumberFormat="1" applyFont="1"/>
    <xf numFmtId="164" fontId="16" fillId="0" borderId="0" xfId="0" applyNumberFormat="1" applyFont="1"/>
    <xf numFmtId="10" fontId="16" fillId="9" borderId="20" xfId="0" applyNumberFormat="1" applyFont="1" applyFill="1" applyBorder="1" applyAlignment="1">
      <alignment horizontal="center" vertical="top"/>
    </xf>
    <xf numFmtId="0" fontId="16" fillId="9" borderId="33" xfId="0" applyFont="1" applyFill="1" applyBorder="1" applyAlignment="1">
      <alignment horizontal="center" vertical="top"/>
    </xf>
    <xf numFmtId="164" fontId="17" fillId="9" borderId="10" xfId="2" applyNumberFormat="1" applyFont="1" applyFill="1" applyBorder="1" applyAlignment="1">
      <alignment horizontal="right"/>
    </xf>
    <xf numFmtId="164" fontId="16" fillId="0" borderId="24" xfId="2" applyNumberFormat="1" applyFont="1" applyBorder="1"/>
    <xf numFmtId="0" fontId="16" fillId="11" borderId="33" xfId="0" applyFont="1" applyFill="1" applyBorder="1" applyAlignment="1">
      <alignment horizontal="left" vertical="top"/>
    </xf>
    <xf numFmtId="0" fontId="16" fillId="0" borderId="31" xfId="0" applyFont="1" applyBorder="1" applyAlignment="1">
      <alignment horizontal="center"/>
    </xf>
    <xf numFmtId="0" fontId="16" fillId="0" borderId="0" xfId="2" applyNumberFormat="1" applyFont="1"/>
    <xf numFmtId="0" fontId="7" fillId="0" borderId="0" xfId="0" applyFont="1" applyAlignment="1">
      <alignment vertical="top" wrapText="1"/>
    </xf>
    <xf numFmtId="0" fontId="10" fillId="2" borderId="0" xfId="0" applyFont="1" applyFill="1" applyAlignment="1">
      <alignment vertical="top"/>
    </xf>
    <xf numFmtId="0" fontId="11" fillId="0" borderId="0" xfId="0" applyFont="1" applyAlignment="1">
      <alignment vertical="top"/>
    </xf>
    <xf numFmtId="3" fontId="28" fillId="0" borderId="0" xfId="0" applyNumberFormat="1" applyFont="1" applyAlignment="1">
      <alignment vertical="center"/>
    </xf>
    <xf numFmtId="0" fontId="28" fillId="0" borderId="0" xfId="0" applyFont="1" applyAlignment="1">
      <alignment horizontal="left" vertical="top"/>
    </xf>
    <xf numFmtId="0" fontId="28" fillId="0" borderId="0" xfId="0" applyFont="1" applyAlignment="1">
      <alignment horizontal="center"/>
    </xf>
    <xf numFmtId="0" fontId="28" fillId="0" borderId="0" xfId="0" applyFont="1" applyAlignment="1">
      <alignment horizontal="left"/>
    </xf>
    <xf numFmtId="0" fontId="28" fillId="0" borderId="0" xfId="0" applyFont="1" applyAlignment="1">
      <alignment vertical="center"/>
    </xf>
    <xf numFmtId="0" fontId="29" fillId="0" borderId="0" xfId="0" applyFont="1"/>
    <xf numFmtId="3" fontId="16" fillId="8" borderId="0" xfId="0" applyNumberFormat="1" applyFont="1" applyFill="1" applyAlignment="1">
      <alignment horizontal="left" vertical="top"/>
    </xf>
    <xf numFmtId="0" fontId="12" fillId="0" borderId="0" xfId="0" applyFont="1" applyAlignment="1">
      <alignment horizontal="center" vertical="center"/>
    </xf>
    <xf numFmtId="3" fontId="23" fillId="0" borderId="0" xfId="0" applyNumberFormat="1" applyFont="1" applyAlignment="1">
      <alignment horizontal="center"/>
    </xf>
    <xf numFmtId="3" fontId="20" fillId="0" borderId="19" xfId="0" applyNumberFormat="1" applyFont="1" applyBorder="1" applyAlignment="1">
      <alignment horizontal="center"/>
    </xf>
    <xf numFmtId="3" fontId="16" fillId="2" borderId="0" xfId="0" applyNumberFormat="1" applyFont="1" applyFill="1"/>
    <xf numFmtId="3" fontId="14" fillId="3" borderId="0" xfId="0" applyNumberFormat="1" applyFont="1" applyFill="1" applyAlignment="1">
      <alignment horizontal="left" vertical="center" wrapText="1"/>
    </xf>
    <xf numFmtId="3" fontId="16" fillId="0" borderId="24" xfId="0" applyNumberFormat="1" applyFont="1" applyBorder="1"/>
    <xf numFmtId="3" fontId="16" fillId="0" borderId="0" xfId="0" applyNumberFormat="1" applyFont="1" applyAlignment="1">
      <alignment horizontal="center"/>
    </xf>
    <xf numFmtId="3" fontId="16" fillId="0" borderId="0" xfId="2" applyNumberFormat="1" applyFont="1"/>
    <xf numFmtId="0" fontId="7" fillId="0" borderId="0" xfId="0" applyFont="1" applyAlignment="1">
      <alignment horizontal="left" vertical="top"/>
    </xf>
    <xf numFmtId="0" fontId="30" fillId="0" borderId="0" xfId="0" applyFont="1"/>
    <xf numFmtId="0" fontId="0" fillId="0" borderId="0" xfId="0" applyAlignment="1">
      <alignment horizontal="left" vertical="top"/>
    </xf>
    <xf numFmtId="0" fontId="7" fillId="0" borderId="0" xfId="0" applyFont="1" applyAlignment="1">
      <alignment wrapText="1"/>
    </xf>
    <xf numFmtId="0" fontId="0" fillId="0" borderId="0" xfId="0" applyAlignment="1">
      <alignment horizontal="left"/>
    </xf>
    <xf numFmtId="3" fontId="0" fillId="0" borderId="0" xfId="0" applyNumberFormat="1" applyAlignment="1">
      <alignment horizontal="left"/>
    </xf>
    <xf numFmtId="0" fontId="1" fillId="0" borderId="0" xfId="0" applyFont="1"/>
    <xf numFmtId="3" fontId="34" fillId="0" borderId="0" xfId="0" applyNumberFormat="1" applyFont="1"/>
    <xf numFmtId="0" fontId="35" fillId="0" borderId="0" xfId="0" applyFont="1"/>
    <xf numFmtId="0" fontId="34" fillId="0" borderId="0" xfId="0" applyFont="1"/>
    <xf numFmtId="0" fontId="34" fillId="0" borderId="0" xfId="0" applyFont="1" applyAlignment="1">
      <alignment horizontal="left"/>
    </xf>
    <xf numFmtId="0" fontId="34" fillId="0" borderId="0" xfId="0" applyFont="1" applyAlignment="1">
      <alignment horizontal="left" vertical="top"/>
    </xf>
    <xf numFmtId="3" fontId="34" fillId="0" borderId="0" xfId="0" applyNumberFormat="1" applyFont="1" applyAlignment="1">
      <alignment vertical="center"/>
    </xf>
    <xf numFmtId="3" fontId="34" fillId="0" borderId="0" xfId="0" applyNumberFormat="1" applyFont="1" applyAlignment="1">
      <alignment horizontal="left" vertical="center"/>
    </xf>
    <xf numFmtId="164" fontId="34" fillId="0" borderId="0" xfId="2" applyNumberFormat="1" applyFont="1" applyAlignment="1">
      <alignment horizontal="left"/>
    </xf>
    <xf numFmtId="3" fontId="1" fillId="0" borderId="0" xfId="0" applyNumberFormat="1" applyFont="1"/>
    <xf numFmtId="0" fontId="33" fillId="0" borderId="0" xfId="0" applyFont="1"/>
    <xf numFmtId="0" fontId="33" fillId="0" borderId="0" xfId="0" applyFont="1" applyAlignment="1">
      <alignment horizontal="left"/>
    </xf>
    <xf numFmtId="0" fontId="34" fillId="0" borderId="0" xfId="0" applyFont="1" applyAlignment="1">
      <alignment wrapText="1"/>
    </xf>
    <xf numFmtId="0" fontId="34" fillId="0" borderId="0" xfId="0" applyFont="1" applyAlignment="1">
      <alignment horizontal="left" wrapText="1"/>
    </xf>
    <xf numFmtId="164" fontId="34" fillId="0" borderId="0" xfId="2" applyNumberFormat="1" applyFont="1" applyFill="1" applyBorder="1" applyAlignment="1">
      <alignment horizontal="left"/>
    </xf>
    <xf numFmtId="3" fontId="34" fillId="0" borderId="0" xfId="0" applyNumberFormat="1" applyFont="1" applyAlignment="1">
      <alignment horizontal="left" vertical="top"/>
    </xf>
    <xf numFmtId="3" fontId="33" fillId="0" borderId="0" xfId="0" applyNumberFormat="1" applyFont="1" applyAlignment="1">
      <alignment horizontal="left"/>
    </xf>
    <xf numFmtId="164" fontId="33" fillId="0" borderId="0" xfId="2" applyNumberFormat="1" applyFont="1" applyFill="1" applyBorder="1" applyAlignment="1">
      <alignment horizontal="left"/>
    </xf>
    <xf numFmtId="0" fontId="31" fillId="0" borderId="0" xfId="0" applyFont="1" applyAlignment="1">
      <alignment horizontal="left" vertical="top"/>
    </xf>
    <xf numFmtId="0" fontId="31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/>
    </xf>
    <xf numFmtId="0" fontId="34" fillId="0" borderId="0" xfId="0" applyFont="1" applyAlignment="1">
      <alignment vertical="top"/>
    </xf>
    <xf numFmtId="164" fontId="34" fillId="0" borderId="0" xfId="0" applyNumberFormat="1" applyFont="1" applyAlignment="1">
      <alignment vertical="center"/>
    </xf>
    <xf numFmtId="0" fontId="33" fillId="0" borderId="0" xfId="0" applyFont="1" applyAlignment="1">
      <alignment horizontal="left" wrapText="1"/>
    </xf>
    <xf numFmtId="0" fontId="1" fillId="0" borderId="0" xfId="0" applyFont="1" applyAlignment="1">
      <alignment horizontal="left"/>
    </xf>
    <xf numFmtId="3" fontId="1" fillId="0" borderId="0" xfId="0" applyNumberFormat="1" applyFont="1" applyAlignment="1">
      <alignment horizontal="left"/>
    </xf>
    <xf numFmtId="0" fontId="32" fillId="0" borderId="0" xfId="0" applyFont="1" applyAlignment="1">
      <alignment horizontal="left" vertical="top" wrapText="1"/>
    </xf>
    <xf numFmtId="0" fontId="14" fillId="4" borderId="0" xfId="0" applyFont="1" applyFill="1" applyAlignment="1">
      <alignment horizontal="left" vertical="top"/>
    </xf>
    <xf numFmtId="0" fontId="16" fillId="9" borderId="28" xfId="0" applyFont="1" applyFill="1" applyBorder="1" applyAlignment="1">
      <alignment horizontal="left" vertical="top" wrapText="1"/>
    </xf>
    <xf numFmtId="0" fontId="16" fillId="9" borderId="8" xfId="0" applyFont="1" applyFill="1" applyBorder="1" applyAlignment="1">
      <alignment horizontal="left" vertical="top" wrapText="1"/>
    </xf>
    <xf numFmtId="0" fontId="16" fillId="9" borderId="29" xfId="0" applyFont="1" applyFill="1" applyBorder="1" applyAlignment="1">
      <alignment horizontal="left" vertical="top" wrapText="1"/>
    </xf>
    <xf numFmtId="3" fontId="16" fillId="10" borderId="15" xfId="0" applyNumberFormat="1" applyFont="1" applyFill="1" applyBorder="1" applyAlignment="1">
      <alignment horizontal="left" vertical="top"/>
    </xf>
    <xf numFmtId="0" fontId="16" fillId="10" borderId="15" xfId="0" applyFont="1" applyFill="1" applyBorder="1" applyAlignment="1">
      <alignment horizontal="left" vertical="top"/>
    </xf>
    <xf numFmtId="0" fontId="16" fillId="9" borderId="22" xfId="0" applyFont="1" applyFill="1" applyBorder="1" applyAlignment="1">
      <alignment horizontal="center" vertical="top"/>
    </xf>
    <xf numFmtId="0" fontId="16" fillId="9" borderId="12" xfId="0" applyFont="1" applyFill="1" applyBorder="1" applyAlignment="1">
      <alignment horizontal="center" vertical="top"/>
    </xf>
    <xf numFmtId="0" fontId="16" fillId="9" borderId="15" xfId="0" applyFont="1" applyFill="1" applyBorder="1" applyAlignment="1">
      <alignment horizontal="left" vertical="top" wrapText="1"/>
    </xf>
    <xf numFmtId="0" fontId="16" fillId="9" borderId="21" xfId="0" applyFont="1" applyFill="1" applyBorder="1" applyAlignment="1">
      <alignment horizontal="left" vertical="top" wrapText="1"/>
    </xf>
    <xf numFmtId="3" fontId="16" fillId="10" borderId="20" xfId="0" applyNumberFormat="1" applyFont="1" applyFill="1" applyBorder="1" applyAlignment="1">
      <alignment horizontal="left" vertical="top"/>
    </xf>
    <xf numFmtId="3" fontId="16" fillId="10" borderId="30" xfId="0" applyNumberFormat="1" applyFont="1" applyFill="1" applyBorder="1" applyAlignment="1">
      <alignment horizontal="left" vertical="top"/>
    </xf>
    <xf numFmtId="0" fontId="16" fillId="9" borderId="20" xfId="0" applyFont="1" applyFill="1" applyBorder="1" applyAlignment="1">
      <alignment horizontal="center" vertical="top"/>
    </xf>
    <xf numFmtId="0" fontId="16" fillId="9" borderId="15" xfId="0" applyFont="1" applyFill="1" applyBorder="1" applyAlignment="1">
      <alignment horizontal="center" vertical="top"/>
    </xf>
    <xf numFmtId="0" fontId="16" fillId="9" borderId="21" xfId="0" applyFont="1" applyFill="1" applyBorder="1" applyAlignment="1">
      <alignment horizontal="center" vertical="top"/>
    </xf>
    <xf numFmtId="0" fontId="16" fillId="10" borderId="21" xfId="0" applyFont="1" applyFill="1" applyBorder="1" applyAlignment="1">
      <alignment horizontal="left" vertical="top"/>
    </xf>
    <xf numFmtId="0" fontId="26" fillId="4" borderId="0" xfId="0" applyFont="1" applyFill="1" applyAlignment="1">
      <alignment horizontal="left" vertical="top" wrapText="1"/>
    </xf>
    <xf numFmtId="0" fontId="25" fillId="4" borderId="0" xfId="0" applyFont="1" applyFill="1" applyAlignment="1">
      <alignment horizontal="left" vertical="top"/>
    </xf>
    <xf numFmtId="0" fontId="16" fillId="9" borderId="9" xfId="0" applyFont="1" applyFill="1" applyBorder="1" applyAlignment="1">
      <alignment horizontal="left" vertical="top" wrapText="1"/>
    </xf>
    <xf numFmtId="0" fontId="16" fillId="9" borderId="12" xfId="0" applyFont="1" applyFill="1" applyBorder="1" applyAlignment="1">
      <alignment horizontal="left" vertical="top" wrapText="1"/>
    </xf>
    <xf numFmtId="3" fontId="16" fillId="10" borderId="16" xfId="0" applyNumberFormat="1" applyFont="1" applyFill="1" applyBorder="1" applyAlignment="1">
      <alignment horizontal="left" vertical="top"/>
    </xf>
    <xf numFmtId="0" fontId="16" fillId="9" borderId="0" xfId="0" applyFont="1" applyFill="1" applyAlignment="1">
      <alignment horizontal="center" vertical="top"/>
    </xf>
    <xf numFmtId="0" fontId="25" fillId="4" borderId="0" xfId="0" applyFont="1" applyFill="1" applyAlignment="1">
      <alignment horizontal="left" vertical="top" wrapText="1"/>
    </xf>
    <xf numFmtId="0" fontId="22" fillId="3" borderId="16" xfId="0" applyFont="1" applyFill="1" applyBorder="1" applyAlignment="1">
      <alignment horizontal="left" vertical="top"/>
    </xf>
    <xf numFmtId="0" fontId="22" fillId="3" borderId="18" xfId="0" applyFont="1" applyFill="1" applyBorder="1" applyAlignment="1">
      <alignment horizontal="left" vertical="top"/>
    </xf>
    <xf numFmtId="0" fontId="22" fillId="3" borderId="12" xfId="0" applyFont="1" applyFill="1" applyBorder="1" applyAlignment="1">
      <alignment horizontal="left" vertical="top"/>
    </xf>
    <xf numFmtId="0" fontId="22" fillId="3" borderId="0" xfId="0" applyFont="1" applyFill="1" applyAlignment="1">
      <alignment horizontal="left" vertical="top"/>
    </xf>
    <xf numFmtId="0" fontId="16" fillId="0" borderId="0" xfId="0" applyFont="1" applyAlignment="1">
      <alignment horizontal="left" vertical="top"/>
    </xf>
    <xf numFmtId="0" fontId="16" fillId="0" borderId="0" xfId="0" applyFont="1" applyAlignment="1">
      <alignment horizontal="left" vertical="top" wrapText="1"/>
    </xf>
    <xf numFmtId="0" fontId="16" fillId="9" borderId="0" xfId="0" applyFont="1" applyFill="1" applyAlignment="1">
      <alignment horizontal="left" vertical="top"/>
    </xf>
    <xf numFmtId="3" fontId="16" fillId="9" borderId="0" xfId="0" applyNumberFormat="1" applyFont="1" applyFill="1" applyAlignment="1">
      <alignment horizontal="left" vertical="top"/>
    </xf>
    <xf numFmtId="3" fontId="16" fillId="10" borderId="21" xfId="0" applyNumberFormat="1" applyFont="1" applyFill="1" applyBorder="1" applyAlignment="1">
      <alignment horizontal="left" vertical="top"/>
    </xf>
    <xf numFmtId="0" fontId="16" fillId="9" borderId="34" xfId="0" applyFont="1" applyFill="1" applyBorder="1" applyAlignment="1">
      <alignment horizontal="center" vertical="top"/>
    </xf>
    <xf numFmtId="0" fontId="8" fillId="0" borderId="0" xfId="0" applyFont="1" applyAlignment="1">
      <alignment horizontal="left" vertical="top"/>
    </xf>
    <xf numFmtId="0" fontId="11" fillId="0" borderId="0" xfId="0" applyFont="1" applyAlignment="1">
      <alignment horizontal="left" vertical="top" wrapText="1"/>
    </xf>
    <xf numFmtId="0" fontId="14" fillId="3" borderId="0" xfId="0" applyFont="1" applyFill="1" applyAlignment="1">
      <alignment horizontal="left" vertical="top" wrapText="1"/>
    </xf>
    <xf numFmtId="0" fontId="14" fillId="4" borderId="2" xfId="0" applyFont="1" applyFill="1" applyBorder="1" applyAlignment="1">
      <alignment horizontal="left" vertical="top"/>
    </xf>
    <xf numFmtId="0" fontId="14" fillId="4" borderId="4" xfId="0" applyFont="1" applyFill="1" applyBorder="1" applyAlignment="1">
      <alignment horizontal="left" vertical="top"/>
    </xf>
    <xf numFmtId="0" fontId="14" fillId="4" borderId="3" xfId="0" applyFont="1" applyFill="1" applyBorder="1" applyAlignment="1">
      <alignment horizontal="left" vertical="top"/>
    </xf>
    <xf numFmtId="0" fontId="14" fillId="4" borderId="5" xfId="0" applyFont="1" applyFill="1" applyBorder="1" applyAlignment="1">
      <alignment horizontal="left" vertical="top"/>
    </xf>
    <xf numFmtId="0" fontId="14" fillId="4" borderId="6" xfId="0" applyFont="1" applyFill="1" applyBorder="1" applyAlignment="1">
      <alignment horizontal="left" vertical="top"/>
    </xf>
    <xf numFmtId="0" fontId="14" fillId="4" borderId="7" xfId="0" applyFont="1" applyFill="1" applyBorder="1" applyAlignment="1">
      <alignment horizontal="left" vertical="top"/>
    </xf>
    <xf numFmtId="0" fontId="32" fillId="0" borderId="0" xfId="0" applyFont="1"/>
    <xf numFmtId="0" fontId="32" fillId="0" borderId="0" xfId="0" applyFont="1" applyAlignment="1">
      <alignment horizontal="left"/>
    </xf>
    <xf numFmtId="164" fontId="34" fillId="0" borderId="0" xfId="0" applyNumberFormat="1" applyFont="1" applyAlignment="1">
      <alignment horizontal="left"/>
    </xf>
    <xf numFmtId="0" fontId="2" fillId="0" borderId="0" xfId="0" applyFont="1" applyAlignment="1">
      <alignment horizontal="left" vertical="top"/>
    </xf>
    <xf numFmtId="167" fontId="33" fillId="0" borderId="0" xfId="3" applyNumberFormat="1" applyFont="1" applyAlignment="1">
      <alignment horizontal="left"/>
    </xf>
    <xf numFmtId="167" fontId="33" fillId="0" borderId="0" xfId="3" applyNumberFormat="1" applyFont="1"/>
    <xf numFmtId="167" fontId="0" fillId="0" borderId="0" xfId="3" applyNumberFormat="1" applyFont="1"/>
    <xf numFmtId="0" fontId="0" fillId="0" borderId="0" xfId="0" applyFont="1"/>
    <xf numFmtId="0" fontId="0" fillId="0" borderId="0" xfId="3" applyNumberFormat="1" applyFont="1"/>
  </cellXfs>
  <cellStyles count="4">
    <cellStyle name="Comma" xfId="3" builtinId="3"/>
    <cellStyle name="Hyperlink" xfId="1" builtinId="8"/>
    <cellStyle name="Normal" xfId="0" builtinId="0"/>
    <cellStyle name="Percent" xfId="2" builtinId="5"/>
  </cellStyles>
  <dxfs count="674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7" formatCode="_-* #,##0_-;\-* #,##0_-;_-* &quot;-&quot;??_-;_-@_-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0.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0.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7" formatCode="_-* #,##0_-;\-* #,##0_-;_-* &quot;-&quot;??_-;_-@_-"/>
    </dxf>
    <dxf>
      <font>
        <color rgb="FF000000"/>
      </font>
      <numFmt numFmtId="167" formatCode="_-* #,##0_-;\-* #,##0_-;_-* &quot;-&quot;??_-;_-@_-"/>
      <fill>
        <patternFill patternType="none"/>
      </fill>
    </dxf>
    <dxf>
      <font>
        <color rgb="FF000000"/>
      </font>
      <numFmt numFmtId="167" formatCode="_-* #,##0_-;\-* #,##0_-;_-* &quot;-&quot;??_-;_-@_-"/>
      <fill>
        <patternFill patternType="none"/>
      </fill>
    </dxf>
    <dxf>
      <font>
        <color rgb="FF000000"/>
      </font>
      <numFmt numFmtId="167" formatCode="_-* #,##0_-;\-* #,##0_-;_-* &quot;-&quot;??_-;_-@_-"/>
      <fill>
        <patternFill patternType="none"/>
      </fill>
    </dxf>
    <dxf>
      <font>
        <color rgb="FF000000"/>
      </font>
      <numFmt numFmtId="167" formatCode="_-* #,##0_-;\-* #,##0_-;_-* &quot;-&quot;??_-;_-@_-"/>
      <fill>
        <patternFill patternType="none"/>
      </fill>
    </dxf>
    <dxf>
      <font>
        <color rgb="FF000000"/>
      </font>
      <numFmt numFmtId="167" formatCode="_-* #,##0_-;\-* #,##0_-;_-* &quot;-&quot;??_-;_-@_-"/>
      <fill>
        <patternFill patternType="none"/>
      </fill>
    </dxf>
    <dxf>
      <font>
        <color rgb="FF000000"/>
      </font>
      <fill>
        <patternFill patternType="none"/>
      </fill>
    </dxf>
    <dxf>
      <font>
        <b val="0"/>
        <color rgb="FF000000"/>
      </font>
      <numFmt numFmtId="167" formatCode="_-* #,##0_-;\-* #,##0_-;_-* &quot;-&quot;??_-;_-@_-"/>
      <fill>
        <patternFill patternType="none">
          <fgColor theme="4" tint="0.79998168889431442"/>
          <bgColor theme="4" tint="0.79998168889431442"/>
        </patternFill>
      </fill>
      <alignment horizontal="left"/>
    </dxf>
    <dxf>
      <font>
        <b val="0"/>
        <color rgb="FF000000"/>
      </font>
      <fill>
        <patternFill patternType="none">
          <fgColor theme="4" tint="0.79998168889431442"/>
          <bgColor theme="4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3" formatCode="#,##0"/>
      <fill>
        <patternFill patternType="solid">
          <fgColor theme="4" tint="0.79998168889431442"/>
          <bgColor theme="4" tint="0.79998168889431442"/>
        </patternFill>
      </fill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alignment horizontal="general" vertical="top" textRotation="0" wrapText="0" indent="0" justifyLastLine="0" shrinkToFit="0" readingOrder="0"/>
    </dxf>
    <dxf>
      <border>
        <left/>
        <right/>
        <top/>
        <bottom/>
      </border>
    </dxf>
    <dxf>
      <font>
        <color rgb="FF000000"/>
        <name val="Calibri"/>
        <scheme val="minor"/>
      </font>
      <alignment vertical="top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alignment vertical="top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Slate Pro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minor"/>
      </font>
      <numFmt numFmtId="3" formatCode="#,##0"/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minor"/>
      </font>
      <numFmt numFmtId="3" formatCode="#,##0"/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64" formatCode="0.0%"/>
      <alignment horizontal="left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3" formatCode="#,##0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Slate Pro"/>
        <family val="2"/>
        <scheme val="none"/>
      </font>
      <numFmt numFmtId="3" formatCode="#,##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666666"/>
        <name val="Slate Pro"/>
        <family val="2"/>
        <scheme val="none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666666"/>
        <name val="Slate Pro"/>
        <family val="2"/>
        <scheme val="none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666666"/>
        <name val="Slate Pro"/>
        <family val="2"/>
        <scheme val="none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666666"/>
        <name val="Slate Pro"/>
        <family val="2"/>
        <scheme val="none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666666"/>
        <name val="Slate Pro"/>
        <family val="2"/>
        <scheme val="none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666666"/>
        <name val="Slate Pro"/>
        <family val="2"/>
        <scheme val="none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666666"/>
        <name val="Slate Pro"/>
        <family val="2"/>
        <scheme val="none"/>
      </font>
      <alignment horizontal="left" vertical="top" textRotation="0" wrapText="0" indent="0" justifyLastLine="0" shrinkToFit="0" readingOrder="0"/>
    </dxf>
    <dxf>
      <font>
        <strike val="0"/>
        <outline val="0"/>
        <shadow val="0"/>
        <vertAlign val="baseline"/>
        <sz val="11"/>
        <name val="Slate Pro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666666"/>
        <name val="Slate Pro"/>
        <family val="2"/>
        <scheme val="none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Slate Pro"/>
        <family val="2"/>
        <scheme val="none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Slate Pro"/>
        <family val="2"/>
        <scheme val="none"/>
      </font>
      <numFmt numFmtId="3" formatCode="#,##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666666"/>
        <name val="Slate Pro"/>
        <family val="2"/>
        <scheme val="none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666666"/>
        <name val="Slate Pro"/>
        <family val="2"/>
        <scheme val="none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666666"/>
        <name val="Slate Pro"/>
        <family val="2"/>
        <scheme val="none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666666"/>
        <name val="Slate Pro"/>
        <family val="2"/>
        <scheme val="none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666666"/>
        <name val="Slate Pro"/>
        <family val="2"/>
        <scheme val="none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666666"/>
        <name val="Slate Pro"/>
        <family val="2"/>
        <scheme val="none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666666"/>
        <name val="Slate Pro"/>
        <family val="2"/>
        <scheme val="none"/>
      </font>
      <alignment horizontal="left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Slate Pro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666666"/>
        <name val="Slate Pro"/>
        <family val="2"/>
        <scheme val="none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Slate Pro"/>
        <family val="2"/>
        <scheme val="none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Slate Pro"/>
        <family val="2"/>
        <scheme val="none"/>
      </font>
      <numFmt numFmtId="3" formatCode="#,##0"/>
      <fill>
        <patternFill patternType="solid">
          <fgColor theme="4" tint="0.79998168889431442"/>
          <bgColor theme="4" tint="0.79998168889431442"/>
        </patternFill>
      </fill>
      <alignment horizontal="general" vertical="top" textRotation="0" wrapText="0" indent="0" justifyLastLine="0" shrinkToFit="0" readingOrder="0"/>
      <border diagonalUp="0" diagonalDown="0" outline="0">
        <left/>
        <right/>
        <top/>
        <bottom style="thin">
          <color theme="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Slate Pro"/>
        <family val="2"/>
        <scheme val="none"/>
      </font>
      <alignment vertical="top" textRotation="0" indent="0" justifyLastLine="0" shrinkToFit="0" readingOrder="0"/>
    </dxf>
    <dxf>
      <font>
        <strike val="0"/>
        <outline val="0"/>
        <shadow val="0"/>
        <vertAlign val="baseline"/>
        <sz val="11"/>
        <name val="Slate Pro"/>
        <family val="2"/>
        <scheme val="none"/>
      </font>
      <alignment vertical="top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Slate Pro"/>
        <family val="2"/>
        <scheme val="none"/>
      </font>
      <alignment vertical="top" textRotation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auto="1"/>
        <name val="Slate Pro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  <numFmt numFmtId="3" formatCode="#,##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</dxf>
    <dxf>
      <font>
        <strike val="0"/>
        <outline val="0"/>
        <shadow val="0"/>
        <u val="none"/>
        <vertAlign val="baseline"/>
        <sz val="11"/>
        <color auto="1"/>
        <name val="Slate Pro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  <numFmt numFmtId="3" formatCode="#,##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  <numFmt numFmtId="3" formatCode="#,##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  <alignment horizontal="left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auto="1"/>
        <name val="Slate Pro"/>
        <family val="2"/>
        <scheme val="none"/>
      </font>
    </dxf>
    <dxf>
      <font>
        <strike val="0"/>
        <outline val="0"/>
        <shadow val="0"/>
        <u val="none"/>
        <vertAlign val="baseline"/>
        <sz val="11"/>
        <color auto="1"/>
        <name val="Slate Pro"/>
        <family val="2"/>
        <scheme val="none"/>
      </font>
    </dxf>
    <dxf>
      <font>
        <strike val="0"/>
        <outline val="0"/>
        <shadow val="0"/>
        <u val="none"/>
        <vertAlign val="baseline"/>
        <sz val="11"/>
        <color auto="1"/>
        <name val="Slate Pro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  <numFmt numFmtId="3" formatCode="#,##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  <alignment horizontal="left" vertical="top" textRotation="0" wrapText="0" indent="0" justifyLastLine="0" shrinkToFit="0" readingOrder="0"/>
    </dxf>
    <dxf>
      <border outline="0">
        <top style="thin">
          <color theme="4"/>
        </top>
      </border>
    </dxf>
    <dxf>
      <font>
        <strike val="0"/>
        <outline val="0"/>
        <shadow val="0"/>
        <u val="none"/>
        <vertAlign val="baseline"/>
        <sz val="11"/>
        <color auto="1"/>
        <name val="Slate Pro"/>
        <family val="2"/>
        <scheme val="none"/>
      </font>
    </dxf>
    <dxf>
      <border outline="0">
        <bottom style="thin">
          <color theme="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Slate Pro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  <numFmt numFmtId="3" formatCode="#,##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  <alignment horizontal="left" vertical="top" textRotation="0" wrapText="0" indent="0" justifyLastLine="0" shrinkToFit="0" readingOrder="0"/>
    </dxf>
    <dxf>
      <border outline="0">
        <top style="thin">
          <color theme="4"/>
        </top>
      </border>
    </dxf>
    <dxf>
      <font>
        <strike val="0"/>
        <outline val="0"/>
        <shadow val="0"/>
        <u val="none"/>
        <vertAlign val="baseline"/>
        <sz val="11"/>
        <color auto="1"/>
        <name val="Slate Pro"/>
        <family val="2"/>
        <scheme val="none"/>
      </font>
    </dxf>
    <dxf>
      <border outline="0">
        <bottom style="thin">
          <color theme="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Slate Pro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  <numFmt numFmtId="3" formatCode="#,##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  <alignment horizontal="left" vertical="top" textRotation="0" wrapText="0" indent="0" justifyLastLine="0" shrinkToFit="0" readingOrder="0"/>
    </dxf>
    <dxf>
      <border outline="0">
        <top style="thin">
          <color theme="4"/>
        </top>
      </border>
    </dxf>
    <dxf>
      <font>
        <strike val="0"/>
        <outline val="0"/>
        <shadow val="0"/>
        <u val="none"/>
        <vertAlign val="baseline"/>
        <sz val="11"/>
        <color auto="1"/>
        <name val="Slate Pro"/>
        <family val="2"/>
        <scheme val="none"/>
      </font>
    </dxf>
    <dxf>
      <border outline="0">
        <bottom style="thin">
          <color theme="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Slate Pro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  <numFmt numFmtId="3" formatCode="#,##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  <alignment horizontal="left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Slate Pro"/>
        <family val="2"/>
        <scheme val="none"/>
      </font>
    </dxf>
    <dxf>
      <font>
        <strike val="0"/>
        <outline val="0"/>
        <shadow val="0"/>
        <u val="none"/>
        <vertAlign val="baseline"/>
        <sz val="11"/>
        <name val="Slate Pro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333333"/>
        <name val="Arial"/>
        <family val="2"/>
        <scheme val="none"/>
      </font>
      <numFmt numFmtId="3" formatCode="#,##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333333"/>
        <name val="Arial"/>
        <family val="2"/>
        <scheme val="none"/>
      </font>
      <numFmt numFmtId="3" formatCode="#,##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333333"/>
        <name val="Arial"/>
        <family val="2"/>
        <scheme val="none"/>
      </font>
      <numFmt numFmtId="3" formatCode="#,##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333333"/>
        <name val="Arial"/>
        <family val="2"/>
        <scheme val="none"/>
      </font>
      <numFmt numFmtId="3" formatCode="#,##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333333"/>
        <name val="Arial"/>
        <family val="2"/>
        <scheme val="none"/>
      </font>
      <numFmt numFmtId="3" formatCode="#,##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666666"/>
        <name val="Arial"/>
        <family val="2"/>
        <scheme val="none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333333"/>
        <name val="Arial"/>
        <family val="2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  <numFmt numFmtId="3" formatCode="#,##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  <numFmt numFmtId="3" formatCode="#,##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  <alignment horizontal="left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333333"/>
        <name val="Slate Pro"/>
        <family val="2"/>
        <scheme val="none"/>
      </font>
      <numFmt numFmtId="3" formatCode="#,##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</dxf>
    <dxf>
      <font>
        <strike val="0"/>
        <outline val="0"/>
        <shadow val="0"/>
        <vertAlign val="baseline"/>
        <sz val="11"/>
        <color auto="1"/>
        <name val="Slate Pro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  <numFmt numFmtId="3" formatCode="#,##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</dxf>
    <dxf>
      <font>
        <strike val="0"/>
        <outline val="0"/>
        <shadow val="0"/>
        <u val="none"/>
        <vertAlign val="baseline"/>
        <color auto="1"/>
        <name val="Slate Pro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  <numFmt numFmtId="3" formatCode="#,##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  <numFmt numFmtId="3" formatCode="#,##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  <alignment horizontal="left" vertical="top" textRotation="0" wrapText="0" indent="0" justifyLastLine="0" shrinkToFit="0" readingOrder="0"/>
    </dxf>
    <dxf>
      <font>
        <strike val="0"/>
        <outline val="0"/>
        <shadow val="0"/>
        <vertAlign val="baseline"/>
        <name val="Slate Pro"/>
        <family val="2"/>
        <scheme val="none"/>
      </font>
    </dxf>
    <dxf>
      <font>
        <strike val="0"/>
        <outline val="0"/>
        <shadow val="0"/>
        <vertAlign val="baseline"/>
        <name val="Slate Pro"/>
        <family val="2"/>
        <scheme val="none"/>
      </font>
    </dxf>
    <dxf>
      <font>
        <strike val="0"/>
        <outline val="0"/>
        <shadow val="0"/>
        <vertAlign val="baseline"/>
        <name val="Slate Pro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  <numFmt numFmtId="3" formatCode="#,##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  <alignment horizontal="left" vertical="top" textRotation="0" wrapText="0" indent="0" justifyLastLine="0" shrinkToFit="0" readingOrder="0"/>
    </dxf>
    <dxf>
      <border outline="0">
        <top style="thin">
          <color theme="4"/>
        </top>
      </border>
    </dxf>
    <dxf>
      <font>
        <strike val="0"/>
        <outline val="0"/>
        <shadow val="0"/>
        <u val="none"/>
        <vertAlign val="baseline"/>
        <sz val="11"/>
        <color auto="1"/>
        <name val="Slate Pro"/>
        <family val="2"/>
        <scheme val="none"/>
      </font>
    </dxf>
    <dxf>
      <border outline="0">
        <bottom style="thin">
          <color theme="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Slate Pro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  <alignment horizontal="left" vertical="top" textRotation="0" wrapText="0" indent="0" justifyLastLine="0" shrinkToFit="0" readingOrder="0"/>
    </dxf>
    <dxf>
      <border outline="0">
        <top style="thin">
          <color theme="4"/>
        </top>
      </border>
    </dxf>
    <dxf>
      <font>
        <strike val="0"/>
        <outline val="0"/>
        <shadow val="0"/>
        <u val="none"/>
        <vertAlign val="baseline"/>
        <sz val="11"/>
        <color auto="1"/>
        <name val="Slate Pro"/>
        <family val="2"/>
        <scheme val="none"/>
      </font>
    </dxf>
    <dxf>
      <border outline="0">
        <bottom style="thin">
          <color theme="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Slate Pro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  <numFmt numFmtId="3" formatCode="#,##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  <alignment horizontal="left" vertical="top" textRotation="0" wrapText="0" indent="0" justifyLastLine="0" shrinkToFit="0" readingOrder="0"/>
    </dxf>
    <dxf>
      <border outline="0">
        <top style="thin">
          <color theme="4"/>
        </top>
      </border>
    </dxf>
    <dxf>
      <font>
        <strike val="0"/>
        <outline val="0"/>
        <shadow val="0"/>
        <u val="none"/>
        <vertAlign val="baseline"/>
        <sz val="11"/>
        <color auto="1"/>
        <name val="Slate Pro"/>
        <family val="2"/>
        <scheme val="none"/>
      </font>
    </dxf>
    <dxf>
      <border outline="0">
        <bottom style="thin">
          <color theme="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Slate Pro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  <numFmt numFmtId="3" formatCode="#,##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  <alignment horizontal="left" vertical="top" textRotation="0" wrapText="0" indent="0" justifyLastLine="0" shrinkToFit="0" readingOrder="0"/>
    </dxf>
    <dxf>
      <border outline="0">
        <top style="thin">
          <color theme="4"/>
        </top>
      </border>
    </dxf>
    <dxf>
      <font>
        <strike val="0"/>
        <outline val="0"/>
        <shadow val="0"/>
        <u val="none"/>
        <vertAlign val="baseline"/>
        <sz val="11"/>
        <color auto="1"/>
        <name val="Slate Pro"/>
        <family val="2"/>
        <scheme val="none"/>
      </font>
    </dxf>
    <dxf>
      <border outline="0">
        <bottom style="thin">
          <color theme="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Slate Pro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  <numFmt numFmtId="3" formatCode="#,##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  <alignment horizontal="left" vertical="top" textRotation="0" wrapText="0" indent="0" justifyLastLine="0" shrinkToFit="0" readingOrder="0"/>
    </dxf>
    <dxf>
      <border outline="0">
        <top style="thin">
          <color theme="4"/>
        </top>
      </border>
    </dxf>
    <dxf>
      <font>
        <strike val="0"/>
        <outline val="0"/>
        <shadow val="0"/>
        <u val="none"/>
        <vertAlign val="baseline"/>
        <sz val="11"/>
        <color auto="1"/>
        <name val="Slate Pro"/>
        <family val="2"/>
        <scheme val="none"/>
      </font>
    </dxf>
    <dxf>
      <border outline="0">
        <bottom style="thin">
          <color theme="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Slate Pro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  <numFmt numFmtId="3" formatCode="#,##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  <alignment horizontal="left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Slate Pro"/>
        <family val="2"/>
        <scheme val="none"/>
      </font>
    </dxf>
    <dxf>
      <font>
        <strike val="0"/>
        <outline val="0"/>
        <shadow val="0"/>
        <u val="none"/>
        <vertAlign val="baseline"/>
        <sz val="11"/>
        <name val="Slate Pro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  <numFmt numFmtId="3" formatCode="#,##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  <numFmt numFmtId="3" formatCode="#,##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  <numFmt numFmtId="3" formatCode="#,##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  <numFmt numFmtId="3" formatCode="#,##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  <numFmt numFmtId="3" formatCode="#,##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  <numFmt numFmtId="3" formatCode="#,##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  <numFmt numFmtId="3" formatCode="#,##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  <alignment horizontal="left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333333"/>
        <name val="Slate Pro"/>
        <family val="2"/>
        <scheme val="none"/>
      </font>
      <numFmt numFmtId="3" formatCode="#,##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</dxf>
    <dxf>
      <font>
        <strike val="0"/>
        <outline val="0"/>
        <shadow val="0"/>
        <vertAlign val="baseline"/>
        <sz val="11"/>
        <color auto="1"/>
        <name val="Slate Pro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</dxf>
    <dxf>
      <font>
        <strike val="0"/>
        <outline val="0"/>
        <shadow val="0"/>
        <u val="none"/>
        <vertAlign val="baseline"/>
        <sz val="11"/>
        <color auto="1"/>
        <name val="Slate Pro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  <numFmt numFmtId="3" formatCode="#,##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</dxf>
    <dxf>
      <font>
        <strike val="0"/>
        <outline val="0"/>
        <shadow val="0"/>
        <u val="none"/>
        <vertAlign val="baseline"/>
        <sz val="11"/>
        <color auto="1"/>
        <name val="Slate Pro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  <numFmt numFmtId="3" formatCode="#,##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  <numFmt numFmtId="3" formatCode="#,##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  <alignment horizontal="left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auto="1"/>
        <name val="Slate Pro"/>
        <family val="2"/>
        <scheme val="none"/>
      </font>
    </dxf>
    <dxf>
      <font>
        <strike val="0"/>
        <outline val="0"/>
        <shadow val="0"/>
        <u val="none"/>
        <vertAlign val="baseline"/>
        <sz val="11"/>
        <color auto="1"/>
        <name val="Slate Pro"/>
        <family val="2"/>
        <scheme val="none"/>
      </font>
    </dxf>
    <dxf>
      <font>
        <strike val="0"/>
        <outline val="0"/>
        <shadow val="0"/>
        <u val="none"/>
        <vertAlign val="baseline"/>
        <sz val="11"/>
        <color auto="1"/>
        <name val="Slate Pro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  <numFmt numFmtId="3" formatCode="#,##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  <alignment horizontal="left" vertical="top" textRotation="0" wrapText="0" indent="0" justifyLastLine="0" shrinkToFit="0" readingOrder="0"/>
    </dxf>
    <dxf>
      <border outline="0">
        <top style="thin">
          <color theme="4"/>
        </top>
      </border>
    </dxf>
    <dxf>
      <font>
        <strike val="0"/>
        <outline val="0"/>
        <shadow val="0"/>
        <u val="none"/>
        <vertAlign val="baseline"/>
        <sz val="11"/>
        <color auto="1"/>
        <name val="Slate Pro"/>
        <family val="2"/>
        <scheme val="none"/>
      </font>
    </dxf>
    <dxf>
      <border outline="0">
        <bottom style="thin">
          <color theme="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Slate Pro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  <numFmt numFmtId="3" formatCode="#,##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  <alignment horizontal="left" vertical="top" textRotation="0" wrapText="0" indent="0" justifyLastLine="0" shrinkToFit="0" readingOrder="0"/>
    </dxf>
    <dxf>
      <border outline="0">
        <top style="thin">
          <color theme="4"/>
        </top>
      </border>
    </dxf>
    <dxf>
      <font>
        <strike val="0"/>
        <outline val="0"/>
        <shadow val="0"/>
        <u val="none"/>
        <vertAlign val="baseline"/>
        <sz val="11"/>
        <color auto="1"/>
        <name val="Slate Pro"/>
        <family val="2"/>
        <scheme val="none"/>
      </font>
    </dxf>
    <dxf>
      <border outline="0">
        <bottom style="thin">
          <color theme="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Slate Pro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  <numFmt numFmtId="3" formatCode="#,##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  <alignment horizontal="left" vertical="top" textRotation="0" wrapText="0" indent="0" justifyLastLine="0" shrinkToFit="0" readingOrder="0"/>
    </dxf>
    <dxf>
      <border outline="0">
        <top style="thin">
          <color theme="4"/>
        </top>
      </border>
    </dxf>
    <dxf>
      <font>
        <strike val="0"/>
        <outline val="0"/>
        <shadow val="0"/>
        <u val="none"/>
        <vertAlign val="baseline"/>
        <sz val="11"/>
        <color auto="1"/>
        <name val="Slate Pro"/>
        <family val="2"/>
        <scheme val="none"/>
      </font>
    </dxf>
    <dxf>
      <border outline="0">
        <bottom style="thin">
          <color theme="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Slate Pro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  <numFmt numFmtId="3" formatCode="#,##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  <alignment horizontal="left" vertical="top" textRotation="0" wrapText="0" indent="0" justifyLastLine="0" shrinkToFit="0" readingOrder="0"/>
    </dxf>
    <dxf>
      <border outline="0">
        <top style="thin">
          <color theme="4"/>
        </top>
      </border>
    </dxf>
    <dxf>
      <font>
        <strike val="0"/>
        <outline val="0"/>
        <shadow val="0"/>
        <u val="none"/>
        <vertAlign val="baseline"/>
        <sz val="11"/>
        <color auto="1"/>
        <name val="Slate Pro"/>
        <family val="2"/>
        <scheme val="none"/>
      </font>
    </dxf>
    <dxf>
      <border outline="0">
        <bottom style="thin">
          <color theme="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Slate Pro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  <numFmt numFmtId="3" formatCode="#,##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  <alignment horizontal="left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auto="1"/>
        <name val="Slate Pro"/>
        <family val="2"/>
        <scheme val="none"/>
      </font>
    </dxf>
    <dxf>
      <font>
        <strike val="0"/>
        <outline val="0"/>
        <shadow val="0"/>
        <u val="none"/>
        <vertAlign val="baseline"/>
        <sz val="11"/>
        <color auto="1"/>
        <name val="Slate Pro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  <numFmt numFmtId="3" formatCode="#,##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  <numFmt numFmtId="3" formatCode="#,##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  <numFmt numFmtId="3" formatCode="#,##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  <numFmt numFmtId="3" formatCode="#,##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  <numFmt numFmtId="3" formatCode="#,##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  <numFmt numFmtId="3" formatCode="#,##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  <numFmt numFmtId="3" formatCode="#,##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  <alignment horizontal="left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333333"/>
        <name val="Slate Pro"/>
        <family val="2"/>
        <scheme val="none"/>
      </font>
      <numFmt numFmtId="3" formatCode="#,##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</dxf>
    <dxf>
      <font>
        <strike val="0"/>
        <outline val="0"/>
        <shadow val="0"/>
        <vertAlign val="baseline"/>
        <sz val="11"/>
        <color auto="1"/>
        <name val="Slate Pro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</dxf>
    <dxf>
      <font>
        <strike val="0"/>
        <outline val="0"/>
        <shadow val="0"/>
        <u val="none"/>
        <vertAlign val="baseline"/>
        <sz val="11"/>
        <color auto="1"/>
        <name val="Slate Pro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  <numFmt numFmtId="3" formatCode="#,##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</dxf>
    <dxf>
      <font>
        <strike val="0"/>
        <outline val="0"/>
        <shadow val="0"/>
        <u val="none"/>
        <vertAlign val="baseline"/>
        <sz val="11"/>
        <color auto="1"/>
        <name val="Slate Pro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  <numFmt numFmtId="3" formatCode="#,##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  <numFmt numFmtId="3" formatCode="#,##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  <alignment horizontal="left" vertical="top" textRotation="0" wrapText="0" indent="0" justifyLastLine="0" shrinkToFit="0" readingOrder="0"/>
    </dxf>
    <dxf>
      <font>
        <strike val="0"/>
        <outline val="0"/>
        <shadow val="0"/>
        <vertAlign val="baseline"/>
        <name val="Slate Pro"/>
        <family val="2"/>
        <scheme val="none"/>
      </font>
    </dxf>
    <dxf>
      <font>
        <strike val="0"/>
        <outline val="0"/>
        <shadow val="0"/>
        <vertAlign val="baseline"/>
        <name val="Slate Pro"/>
        <family val="2"/>
        <scheme val="none"/>
      </font>
    </dxf>
    <dxf>
      <font>
        <strike val="0"/>
        <outline val="0"/>
        <shadow val="0"/>
        <vertAlign val="baseline"/>
        <name val="Slate Pro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  <numFmt numFmtId="3" formatCode="#,##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  <alignment horizontal="left" vertical="top" textRotation="0" wrapText="0" indent="0" justifyLastLine="0" shrinkToFit="0" readingOrder="0"/>
    </dxf>
    <dxf>
      <border outline="0">
        <top style="thin">
          <color theme="4"/>
        </top>
      </border>
    </dxf>
    <dxf>
      <font>
        <strike val="0"/>
        <outline val="0"/>
        <shadow val="0"/>
        <u val="none"/>
        <vertAlign val="baseline"/>
        <sz val="11"/>
        <color auto="1"/>
        <name val="Slate Pro"/>
        <family val="2"/>
        <scheme val="none"/>
      </font>
    </dxf>
    <dxf>
      <border outline="0">
        <bottom style="thin">
          <color theme="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Slate Pro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  <numFmt numFmtId="3" formatCode="#,##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  <alignment horizontal="left" vertical="top" textRotation="0" wrapText="0" indent="0" justifyLastLine="0" shrinkToFit="0" readingOrder="0"/>
    </dxf>
    <dxf>
      <border outline="0">
        <top style="thin">
          <color theme="4"/>
        </top>
      </border>
    </dxf>
    <dxf>
      <font>
        <strike val="0"/>
        <outline val="0"/>
        <shadow val="0"/>
        <u val="none"/>
        <vertAlign val="baseline"/>
        <sz val="11"/>
        <color auto="1"/>
        <name val="Slate Pro"/>
        <family val="2"/>
        <scheme val="none"/>
      </font>
    </dxf>
    <dxf>
      <border outline="0">
        <bottom style="thin">
          <color theme="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Slate Pro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  <numFmt numFmtId="3" formatCode="#,##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  <alignment horizontal="left" vertical="top" textRotation="0" wrapText="0" indent="0" justifyLastLine="0" shrinkToFit="0" readingOrder="0"/>
    </dxf>
    <dxf>
      <border outline="0">
        <top style="thin">
          <color theme="4"/>
        </top>
      </border>
    </dxf>
    <dxf>
      <font>
        <strike val="0"/>
        <outline val="0"/>
        <shadow val="0"/>
        <u val="none"/>
        <vertAlign val="baseline"/>
        <sz val="11"/>
        <color auto="1"/>
        <name val="Slate Pro"/>
        <family val="2"/>
        <scheme val="none"/>
      </font>
    </dxf>
    <dxf>
      <border outline="0">
        <bottom style="thin">
          <color theme="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Slate Pro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  <numFmt numFmtId="3" formatCode="#,##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  <alignment horizontal="left" vertical="top" textRotation="0" wrapText="0" indent="0" justifyLastLine="0" shrinkToFit="0" readingOrder="0"/>
    </dxf>
    <dxf>
      <border outline="0">
        <top style="thin">
          <color theme="4"/>
        </top>
      </border>
    </dxf>
    <dxf>
      <font>
        <strike val="0"/>
        <outline val="0"/>
        <shadow val="0"/>
        <u val="none"/>
        <vertAlign val="baseline"/>
        <sz val="11"/>
        <color auto="1"/>
        <name val="Slate Pro"/>
        <family val="2"/>
        <scheme val="none"/>
      </font>
    </dxf>
    <dxf>
      <border outline="0">
        <bottom style="thin">
          <color theme="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Slate Pro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  <numFmt numFmtId="3" formatCode="#,##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  <alignment horizontal="left" vertical="top" textRotation="0" wrapText="0" indent="0" justifyLastLine="0" shrinkToFit="0" readingOrder="0"/>
    </dxf>
    <dxf>
      <border outline="0">
        <top style="thin">
          <color theme="4"/>
        </top>
      </border>
    </dxf>
    <dxf>
      <font>
        <strike val="0"/>
        <outline val="0"/>
        <shadow val="0"/>
        <u val="none"/>
        <vertAlign val="baseline"/>
        <sz val="11"/>
        <color auto="1"/>
        <name val="Slate Pro"/>
        <family val="2"/>
        <scheme val="none"/>
      </font>
    </dxf>
    <dxf>
      <border outline="0">
        <bottom style="thin">
          <color theme="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Slate Pro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  <numFmt numFmtId="3" formatCode="#,##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  <alignment horizontal="left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Slate Pro"/>
        <family val="2"/>
        <scheme val="none"/>
      </font>
    </dxf>
    <dxf>
      <font>
        <strike val="0"/>
        <outline val="0"/>
        <shadow val="0"/>
        <u val="none"/>
        <vertAlign val="baseline"/>
        <sz val="11"/>
        <name val="Slate Pro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  <numFmt numFmtId="3" formatCode="#,##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  <numFmt numFmtId="3" formatCode="#,##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  <numFmt numFmtId="3" formatCode="#,##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  <numFmt numFmtId="3" formatCode="#,##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  <numFmt numFmtId="3" formatCode="#,##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  <numFmt numFmtId="3" formatCode="#,##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  <numFmt numFmtId="3" formatCode="#,##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  <alignment horizontal="left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333333"/>
        <name val="Slate Pro"/>
        <family val="2"/>
        <scheme val="none"/>
      </font>
      <numFmt numFmtId="3" formatCode="#,##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</dxf>
    <dxf>
      <font>
        <strike val="0"/>
        <outline val="0"/>
        <shadow val="0"/>
        <vertAlign val="baseline"/>
        <sz val="11"/>
        <color auto="1"/>
        <name val="Slate Pro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</dxf>
    <dxf>
      <font>
        <strike val="0"/>
        <outline val="0"/>
        <shadow val="0"/>
        <u val="none"/>
        <vertAlign val="baseline"/>
        <sz val="11"/>
        <color auto="1"/>
        <name val="Slate Pro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  <numFmt numFmtId="3" formatCode="#,##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</dxf>
    <dxf>
      <font>
        <strike val="0"/>
        <outline val="0"/>
        <shadow val="0"/>
        <u val="none"/>
        <vertAlign val="baseline"/>
        <sz val="11"/>
        <color auto="1"/>
        <name val="Slate Pro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333333"/>
        <name val="Arial"/>
        <family val="2"/>
        <scheme val="none"/>
      </font>
      <numFmt numFmtId="3" formatCode="#,##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666666"/>
        <name val="Arial"/>
        <family val="2"/>
        <scheme val="none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333333"/>
        <name val="Arial"/>
        <family val="2"/>
        <scheme val="none"/>
      </font>
      <numFmt numFmtId="3" formatCode="#,##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666666"/>
        <name val="Arial"/>
        <family val="2"/>
        <scheme val="none"/>
      </font>
      <alignment horizontal="left" vertical="top" textRotation="0" wrapText="0" indent="0" justifyLastLine="0" shrinkToFit="0" readingOrder="0"/>
    </dxf>
    <dxf>
      <font>
        <strike val="0"/>
        <outline val="0"/>
        <shadow val="0"/>
        <vertAlign val="baseline"/>
        <name val="Slate Pro"/>
        <family val="2"/>
        <scheme val="none"/>
      </font>
    </dxf>
    <dxf>
      <font>
        <strike val="0"/>
        <outline val="0"/>
        <shadow val="0"/>
        <vertAlign val="baseline"/>
        <name val="Slate Pro"/>
        <family val="2"/>
        <scheme val="none"/>
      </font>
    </dxf>
    <dxf>
      <font>
        <strike val="0"/>
        <outline val="0"/>
        <shadow val="0"/>
        <vertAlign val="baseline"/>
        <name val="Slate Pro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  <numFmt numFmtId="3" formatCode="#,##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  <alignment horizontal="left" vertical="top" textRotation="0" wrapText="0" indent="0" justifyLastLine="0" shrinkToFit="0" readingOrder="0"/>
    </dxf>
    <dxf>
      <border outline="0">
        <top style="thin">
          <color theme="4"/>
        </top>
      </border>
    </dxf>
    <dxf>
      <font>
        <strike val="0"/>
        <outline val="0"/>
        <shadow val="0"/>
        <u val="none"/>
        <vertAlign val="baseline"/>
        <sz val="11"/>
        <color auto="1"/>
        <name val="Slate Pro"/>
        <family val="2"/>
        <scheme val="none"/>
      </font>
    </dxf>
    <dxf>
      <border outline="0">
        <bottom style="thin">
          <color theme="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Slate Pro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  <numFmt numFmtId="3" formatCode="#,##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  <alignment horizontal="left" vertical="top" textRotation="0" wrapText="0" indent="0" justifyLastLine="0" shrinkToFit="0" readingOrder="0"/>
    </dxf>
    <dxf>
      <border outline="0">
        <top style="thin">
          <color theme="4"/>
        </top>
      </border>
    </dxf>
    <dxf>
      <font>
        <strike val="0"/>
        <outline val="0"/>
        <shadow val="0"/>
        <u val="none"/>
        <vertAlign val="baseline"/>
        <sz val="11"/>
        <color auto="1"/>
        <name val="Slate Pro"/>
        <family val="2"/>
        <scheme val="none"/>
      </font>
    </dxf>
    <dxf>
      <border outline="0">
        <bottom style="thin">
          <color theme="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Slate Pro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  <numFmt numFmtId="3" formatCode="#,##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  <alignment horizontal="left" vertical="top" textRotation="0" wrapText="0" indent="0" justifyLastLine="0" shrinkToFit="0" readingOrder="0"/>
    </dxf>
    <dxf>
      <border outline="0">
        <top style="thin">
          <color theme="4"/>
        </top>
      </border>
    </dxf>
    <dxf>
      <font>
        <strike val="0"/>
        <outline val="0"/>
        <shadow val="0"/>
        <u val="none"/>
        <vertAlign val="baseline"/>
        <sz val="11"/>
        <color auto="1"/>
        <name val="Slate Pro"/>
        <family val="2"/>
        <scheme val="none"/>
      </font>
    </dxf>
    <dxf>
      <border outline="0">
        <bottom style="thin">
          <color theme="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Slate Pro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  <numFmt numFmtId="3" formatCode="#,##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  <alignment horizontal="left" vertical="top" textRotation="0" wrapText="0" indent="0" justifyLastLine="0" shrinkToFit="0" readingOrder="0"/>
    </dxf>
    <dxf>
      <border outline="0">
        <top style="thin">
          <color theme="4"/>
        </top>
      </border>
    </dxf>
    <dxf>
      <font>
        <strike val="0"/>
        <outline val="0"/>
        <shadow val="0"/>
        <u val="none"/>
        <vertAlign val="baseline"/>
        <sz val="11"/>
        <color auto="1"/>
        <name val="Slate Pro"/>
        <family val="2"/>
        <scheme val="none"/>
      </font>
    </dxf>
    <dxf>
      <border outline="0">
        <bottom style="thin">
          <color theme="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Slate Pro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  <numFmt numFmtId="3" formatCode="#,##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  <alignment horizontal="left" vertical="top" textRotation="0" wrapText="0" indent="0" justifyLastLine="0" shrinkToFit="0" readingOrder="0"/>
    </dxf>
    <dxf>
      <border outline="0">
        <top style="thin">
          <color theme="4"/>
        </top>
      </border>
    </dxf>
    <dxf>
      <font>
        <strike val="0"/>
        <outline val="0"/>
        <shadow val="0"/>
        <u val="none"/>
        <vertAlign val="baseline"/>
        <sz val="11"/>
        <color auto="1"/>
        <name val="Slate Pro"/>
        <family val="2"/>
        <scheme val="none"/>
      </font>
    </dxf>
    <dxf>
      <border outline="0">
        <bottom style="thin">
          <color theme="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Slate Pro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  <numFmt numFmtId="3" formatCode="#,##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  <alignment horizontal="left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Slate Pro"/>
        <family val="2"/>
        <scheme val="none"/>
      </font>
    </dxf>
    <dxf>
      <font>
        <strike val="0"/>
        <outline val="0"/>
        <shadow val="0"/>
        <u val="none"/>
        <vertAlign val="baseline"/>
        <sz val="11"/>
        <name val="Slate Pro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  <numFmt numFmtId="3" formatCode="#,##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  <numFmt numFmtId="3" formatCode="#,##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  <numFmt numFmtId="3" formatCode="#,##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  <numFmt numFmtId="3" formatCode="#,##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  <numFmt numFmtId="3" formatCode="#,##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  <numFmt numFmtId="3" formatCode="#,##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  <numFmt numFmtId="3" formatCode="#,##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  <alignment horizontal="left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  <numFmt numFmtId="3" formatCode="#,##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</dxf>
    <dxf>
      <font>
        <strike val="0"/>
        <outline val="0"/>
        <shadow val="0"/>
        <u val="none"/>
        <vertAlign val="baseline"/>
        <sz val="11"/>
        <color auto="1"/>
        <name val="Slate Pro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</dxf>
    <dxf>
      <font>
        <strike val="0"/>
        <outline val="0"/>
        <shadow val="0"/>
        <u val="none"/>
        <vertAlign val="baseline"/>
        <sz val="11"/>
        <color auto="1"/>
        <name val="Slate Pro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  <numFmt numFmtId="3" formatCode="#,##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</dxf>
    <dxf>
      <font>
        <strike val="0"/>
        <outline val="0"/>
        <shadow val="0"/>
        <u val="none"/>
        <vertAlign val="baseline"/>
        <sz val="11"/>
        <color auto="1"/>
        <name val="Slate Pro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  <numFmt numFmtId="3" formatCode="#,##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  <numFmt numFmtId="3" formatCode="#,##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  <alignment horizontal="left" vertical="top" textRotation="0" wrapText="0" indent="0" justifyLastLine="0" shrinkToFit="0" readingOrder="0"/>
    </dxf>
    <dxf>
      <font>
        <strike val="0"/>
        <outline val="0"/>
        <shadow val="0"/>
        <vertAlign val="baseline"/>
        <name val="Slate Pro"/>
        <family val="2"/>
        <scheme val="none"/>
      </font>
    </dxf>
    <dxf>
      <font>
        <strike val="0"/>
        <outline val="0"/>
        <shadow val="0"/>
        <vertAlign val="baseline"/>
        <name val="Slate Pro"/>
        <family val="2"/>
        <scheme val="none"/>
      </font>
    </dxf>
    <dxf>
      <font>
        <strike val="0"/>
        <outline val="0"/>
        <shadow val="0"/>
        <vertAlign val="baseline"/>
        <name val="Slate Pro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  <numFmt numFmtId="3" formatCode="#,##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  <alignment horizontal="left" vertical="top" textRotation="0" wrapText="0" indent="0" justifyLastLine="0" shrinkToFit="0" readingOrder="0"/>
    </dxf>
    <dxf>
      <border outline="0">
        <top style="thin">
          <color theme="4"/>
        </top>
      </border>
    </dxf>
    <dxf>
      <font>
        <strike val="0"/>
        <outline val="0"/>
        <shadow val="0"/>
        <u val="none"/>
        <vertAlign val="baseline"/>
        <sz val="11"/>
        <color auto="1"/>
        <name val="Slate Pro"/>
        <family val="2"/>
        <scheme val="none"/>
      </font>
    </dxf>
    <dxf>
      <border outline="0">
        <bottom style="thin">
          <color theme="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Slate Pro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  <numFmt numFmtId="3" formatCode="#,##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  <alignment horizontal="left" vertical="top" textRotation="0" wrapText="0" indent="0" justifyLastLine="0" shrinkToFit="0" readingOrder="0"/>
    </dxf>
    <dxf>
      <border outline="0">
        <top style="thin">
          <color theme="4"/>
        </top>
      </border>
    </dxf>
    <dxf>
      <font>
        <strike val="0"/>
        <outline val="0"/>
        <shadow val="0"/>
        <u val="none"/>
        <vertAlign val="baseline"/>
        <sz val="11"/>
        <color auto="1"/>
        <name val="Slate Pro"/>
        <family val="2"/>
        <scheme val="none"/>
      </font>
    </dxf>
    <dxf>
      <border outline="0">
        <bottom style="thin">
          <color theme="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Slate Pro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  <numFmt numFmtId="3" formatCode="#,##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  <alignment horizontal="left" vertical="top" textRotation="0" wrapText="0" indent="0" justifyLastLine="0" shrinkToFit="0" readingOrder="0"/>
    </dxf>
    <dxf>
      <border outline="0">
        <top style="thin">
          <color theme="4"/>
        </top>
      </border>
    </dxf>
    <dxf>
      <font>
        <strike val="0"/>
        <outline val="0"/>
        <shadow val="0"/>
        <u val="none"/>
        <vertAlign val="baseline"/>
        <sz val="11"/>
        <color auto="1"/>
        <name val="Slate Pro"/>
        <family val="2"/>
        <scheme val="none"/>
      </font>
    </dxf>
    <dxf>
      <border outline="0">
        <bottom style="thin">
          <color theme="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Slate Pro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  <numFmt numFmtId="3" formatCode="#,##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  <alignment horizontal="left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Slate Pro"/>
        <family val="2"/>
        <scheme val="none"/>
      </font>
    </dxf>
    <dxf>
      <font>
        <strike val="0"/>
        <outline val="0"/>
        <shadow val="0"/>
        <u val="none"/>
        <vertAlign val="baseline"/>
        <sz val="11"/>
        <name val="Slate Pro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  <numFmt numFmtId="3" formatCode="#,##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  <numFmt numFmtId="3" formatCode="#,##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  <numFmt numFmtId="3" formatCode="#,##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  <numFmt numFmtId="3" formatCode="#,##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  <numFmt numFmtId="3" formatCode="#,##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  <numFmt numFmtId="3" formatCode="#,##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  <numFmt numFmtId="3" formatCode="#,##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  <alignment horizontal="left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00"/>
        <name val="Arial"/>
        <family val="2"/>
        <scheme val="none"/>
      </font>
      <numFmt numFmtId="3" formatCode="#,##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</dxf>
    <dxf>
      <font>
        <strike val="0"/>
        <outline val="0"/>
        <shadow val="0"/>
        <vertAlign val="baseline"/>
        <sz val="11"/>
        <color auto="1"/>
        <name val="Slate Pro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</dxf>
    <dxf>
      <font>
        <strike val="0"/>
        <outline val="0"/>
        <shadow val="0"/>
        <u val="none"/>
        <vertAlign val="baseline"/>
        <sz val="11"/>
        <color auto="1"/>
        <name val="Slate Pro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  <numFmt numFmtId="3" formatCode="#,##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</dxf>
    <dxf>
      <font>
        <strike val="0"/>
        <outline val="0"/>
        <shadow val="0"/>
        <u val="none"/>
        <vertAlign val="baseline"/>
        <sz val="11"/>
        <color auto="1"/>
        <name val="Slate Pro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  <numFmt numFmtId="3" formatCode="#,##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  <numFmt numFmtId="3" formatCode="#,##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  <alignment horizontal="left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auto="1"/>
        <name val="Slate Pro"/>
        <family val="2"/>
        <scheme val="none"/>
      </font>
    </dxf>
    <dxf>
      <font>
        <strike val="0"/>
        <outline val="0"/>
        <shadow val="0"/>
        <u val="none"/>
        <vertAlign val="baseline"/>
        <sz val="11"/>
        <color auto="1"/>
        <name val="Slate Pro"/>
        <family val="2"/>
        <scheme val="none"/>
      </font>
    </dxf>
    <dxf>
      <font>
        <strike val="0"/>
        <outline val="0"/>
        <shadow val="0"/>
        <u val="none"/>
        <vertAlign val="baseline"/>
        <sz val="11"/>
        <color auto="1"/>
        <name val="Slate Pro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  <numFmt numFmtId="3" formatCode="#,##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  <alignment horizontal="left" vertical="top" textRotation="0" wrapText="0" indent="0" justifyLastLine="0" shrinkToFit="0" readingOrder="0"/>
    </dxf>
    <dxf>
      <border outline="0">
        <top style="thin">
          <color theme="4"/>
        </top>
      </border>
    </dxf>
    <dxf>
      <font>
        <strike val="0"/>
        <outline val="0"/>
        <shadow val="0"/>
        <u val="none"/>
        <vertAlign val="baseline"/>
        <sz val="11"/>
        <color auto="1"/>
        <name val="Slate Pro"/>
        <family val="2"/>
        <scheme val="none"/>
      </font>
    </dxf>
    <dxf>
      <border outline="0">
        <bottom style="thin">
          <color theme="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Slate Pro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  <alignment horizontal="left" vertical="top" textRotation="0" wrapText="0" indent="0" justifyLastLine="0" shrinkToFit="0" readingOrder="0"/>
    </dxf>
    <dxf>
      <border outline="0">
        <top style="thin">
          <color theme="4"/>
        </top>
      </border>
    </dxf>
    <dxf>
      <font>
        <strike val="0"/>
        <outline val="0"/>
        <shadow val="0"/>
        <u val="none"/>
        <vertAlign val="baseline"/>
        <sz val="11"/>
        <color auto="1"/>
        <name val="Slate Pro"/>
        <family val="2"/>
        <scheme val="none"/>
      </font>
    </dxf>
    <dxf>
      <border outline="0">
        <bottom style="thin">
          <color theme="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Slate Pro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  <numFmt numFmtId="3" formatCode="#,##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  <alignment horizontal="left" vertical="top" textRotation="0" wrapText="0" indent="0" justifyLastLine="0" shrinkToFit="0" readingOrder="0"/>
    </dxf>
    <dxf>
      <border outline="0">
        <top style="thin">
          <color theme="4"/>
        </top>
      </border>
    </dxf>
    <dxf>
      <font>
        <strike val="0"/>
        <outline val="0"/>
        <shadow val="0"/>
        <u val="none"/>
        <vertAlign val="baseline"/>
        <sz val="11"/>
        <color auto="1"/>
        <name val="Slate Pro"/>
        <family val="2"/>
        <scheme val="none"/>
      </font>
    </dxf>
    <dxf>
      <border outline="0">
        <bottom style="thin">
          <color theme="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Slate Pro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  <numFmt numFmtId="3" formatCode="#,##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  <alignment horizontal="left" vertical="top" textRotation="0" wrapText="0" indent="0" justifyLastLine="0" shrinkToFit="0" readingOrder="0"/>
    </dxf>
    <dxf>
      <border outline="0">
        <top style="thin">
          <color theme="4"/>
        </top>
      </border>
    </dxf>
    <dxf>
      <font>
        <strike val="0"/>
        <outline val="0"/>
        <shadow val="0"/>
        <u val="none"/>
        <vertAlign val="baseline"/>
        <sz val="11"/>
        <color auto="1"/>
        <name val="Slate Pro"/>
        <family val="2"/>
        <scheme val="none"/>
      </font>
    </dxf>
    <dxf>
      <border outline="0">
        <bottom style="thin">
          <color theme="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Slate Pro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  <numFmt numFmtId="3" formatCode="#,##0"/>
      <alignment horizontal="righ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  <alignment horizontal="left" vertical="center" textRotation="0" wrapText="0" indent="0" justifyLastLine="0" shrinkToFit="0" readingOrder="0"/>
    </dxf>
    <dxf>
      <border outline="0">
        <top style="thin">
          <color theme="4"/>
        </top>
      </border>
    </dxf>
    <dxf>
      <font>
        <strike val="0"/>
        <outline val="0"/>
        <shadow val="0"/>
        <u val="none"/>
        <vertAlign val="baseline"/>
        <sz val="11"/>
        <color auto="1"/>
        <name val="Slate Pro"/>
        <family val="2"/>
        <scheme val="none"/>
      </font>
      <alignment horizontal="left" vertical="center" textRotation="0" wrapText="0" indent="0" justifyLastLine="0" shrinkToFit="0" readingOrder="0"/>
    </dxf>
    <dxf>
      <border outline="0">
        <bottom style="thin">
          <color theme="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Slate Pro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  <numFmt numFmtId="3" formatCode="#,##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  <alignment horizontal="left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Slate Pro"/>
        <family val="2"/>
        <scheme val="none"/>
      </font>
    </dxf>
    <dxf>
      <font>
        <strike val="0"/>
        <outline val="0"/>
        <shadow val="0"/>
        <u val="none"/>
        <vertAlign val="baseline"/>
        <sz val="11"/>
        <name val="Slate Pro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  <numFmt numFmtId="3" formatCode="#,##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  <numFmt numFmtId="3" formatCode="#,##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  <numFmt numFmtId="3" formatCode="#,##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  <numFmt numFmtId="3" formatCode="#,##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  <numFmt numFmtId="3" formatCode="#,##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  <numFmt numFmtId="3" formatCode="#,##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  <numFmt numFmtId="3" formatCode="#,##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  <alignment horizontal="left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  <numFmt numFmtId="3" formatCode="#,##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</dxf>
    <dxf>
      <font>
        <strike val="0"/>
        <outline val="0"/>
        <shadow val="0"/>
        <u val="none"/>
        <vertAlign val="baseline"/>
        <sz val="11"/>
        <color auto="1"/>
        <name val="Slate Pro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</dxf>
    <dxf>
      <font>
        <strike val="0"/>
        <outline val="0"/>
        <shadow val="0"/>
        <u val="none"/>
        <vertAlign val="baseline"/>
        <sz val="11"/>
        <color auto="1"/>
        <name val="Slate Pro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  <numFmt numFmtId="3" formatCode="#,##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</dxf>
    <dxf>
      <font>
        <strike val="0"/>
        <outline val="0"/>
        <shadow val="0"/>
        <u val="none"/>
        <vertAlign val="baseline"/>
        <sz val="11"/>
        <color auto="1"/>
        <name val="Slate Pro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  <numFmt numFmtId="3" formatCode="#,##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  <numFmt numFmtId="3" formatCode="#,##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  <alignment horizontal="left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auto="1"/>
        <name val="Slate Pro"/>
        <family val="2"/>
        <scheme val="none"/>
      </font>
    </dxf>
    <dxf>
      <font>
        <strike val="0"/>
        <outline val="0"/>
        <shadow val="0"/>
        <u val="none"/>
        <vertAlign val="baseline"/>
        <sz val="11"/>
        <color auto="1"/>
        <name val="Slate Pro"/>
        <family val="2"/>
        <scheme val="none"/>
      </font>
    </dxf>
    <dxf>
      <font>
        <strike val="0"/>
        <outline val="0"/>
        <shadow val="0"/>
        <u val="none"/>
        <vertAlign val="baseline"/>
        <sz val="11"/>
        <color auto="1"/>
        <name val="Slate Pro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  <numFmt numFmtId="3" formatCode="#,##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  <alignment horizontal="left" vertical="top" textRotation="0" wrapText="0" indent="0" justifyLastLine="0" shrinkToFit="0" readingOrder="0"/>
    </dxf>
    <dxf>
      <border outline="0">
        <top style="thin">
          <color theme="4"/>
        </top>
      </border>
    </dxf>
    <dxf>
      <font>
        <strike val="0"/>
        <outline val="0"/>
        <shadow val="0"/>
        <u val="none"/>
        <vertAlign val="baseline"/>
        <sz val="11"/>
        <color auto="1"/>
        <name val="Slate Pro"/>
        <family val="2"/>
        <scheme val="none"/>
      </font>
    </dxf>
    <dxf>
      <border outline="0">
        <bottom style="thin">
          <color theme="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Slate Pro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  <numFmt numFmtId="3" formatCode="#,##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  <alignment horizontal="left" vertical="top" textRotation="0" wrapText="0" indent="0" justifyLastLine="0" shrinkToFit="0" readingOrder="0"/>
    </dxf>
    <dxf>
      <border outline="0">
        <top style="thin">
          <color theme="4"/>
        </top>
      </border>
    </dxf>
    <dxf>
      <font>
        <strike val="0"/>
        <outline val="0"/>
        <shadow val="0"/>
        <u val="none"/>
        <vertAlign val="baseline"/>
        <sz val="11"/>
        <color auto="1"/>
        <name val="Slate Pro"/>
        <family val="2"/>
        <scheme val="none"/>
      </font>
    </dxf>
    <dxf>
      <border outline="0">
        <bottom style="thin">
          <color theme="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Slate Pro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  <numFmt numFmtId="3" formatCode="#,##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  <alignment horizontal="left" vertical="top" textRotation="0" wrapText="0" indent="0" justifyLastLine="0" shrinkToFit="0" readingOrder="0"/>
    </dxf>
    <dxf>
      <border outline="0">
        <top style="thin">
          <color theme="4"/>
        </top>
      </border>
    </dxf>
    <dxf>
      <font>
        <strike val="0"/>
        <outline val="0"/>
        <shadow val="0"/>
        <u val="none"/>
        <vertAlign val="baseline"/>
        <sz val="11"/>
        <color auto="1"/>
        <name val="Slate Pro"/>
        <family val="2"/>
        <scheme val="none"/>
      </font>
    </dxf>
    <dxf>
      <border outline="0">
        <bottom style="thin">
          <color theme="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Slate Pro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  <numFmt numFmtId="3" formatCode="#,##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  <alignment horizontal="left" vertical="top" textRotation="0" wrapText="0" indent="0" justifyLastLine="0" shrinkToFit="0" readingOrder="0"/>
    </dxf>
    <dxf>
      <border outline="0">
        <top style="thin">
          <color theme="4"/>
        </top>
      </border>
    </dxf>
    <dxf>
      <font>
        <strike val="0"/>
        <outline val="0"/>
        <shadow val="0"/>
        <u val="none"/>
        <vertAlign val="baseline"/>
        <sz val="11"/>
        <color auto="1"/>
        <name val="Slate Pro"/>
        <family val="2"/>
        <scheme val="none"/>
      </font>
    </dxf>
    <dxf>
      <border outline="0">
        <bottom style="thin">
          <color theme="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Slate Pro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  <numFmt numFmtId="3" formatCode="#,##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  <alignment horizontal="left" vertical="top" textRotation="0" wrapText="0" indent="0" justifyLastLine="0" shrinkToFit="0" readingOrder="0"/>
    </dxf>
    <dxf>
      <border outline="0">
        <top style="thin">
          <color theme="4"/>
        </top>
      </border>
    </dxf>
    <dxf>
      <font>
        <strike val="0"/>
        <outline val="0"/>
        <shadow val="0"/>
        <u val="none"/>
        <vertAlign val="baseline"/>
        <sz val="11"/>
        <color auto="1"/>
        <name val="Slate Pro"/>
        <family val="2"/>
        <scheme val="none"/>
      </font>
    </dxf>
    <dxf>
      <border outline="0">
        <bottom style="thin">
          <color theme="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Slate Pro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  <numFmt numFmtId="3" formatCode="#,##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  <alignment horizontal="left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Slate Pro"/>
        <family val="2"/>
        <scheme val="none"/>
      </font>
    </dxf>
    <dxf>
      <font>
        <strike val="0"/>
        <outline val="0"/>
        <shadow val="0"/>
        <u val="none"/>
        <vertAlign val="baseline"/>
        <sz val="11"/>
        <name val="Slate Pro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  <numFmt numFmtId="3" formatCode="#,##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  <numFmt numFmtId="3" formatCode="#,##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  <numFmt numFmtId="3" formatCode="#,##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  <numFmt numFmtId="3" formatCode="#,##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  <numFmt numFmtId="3" formatCode="#,##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  <numFmt numFmtId="3" formatCode="#,##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  <numFmt numFmtId="3" formatCode="#,##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  <alignment horizontal="left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  <numFmt numFmtId="3" formatCode="#,##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</dxf>
    <dxf>
      <font>
        <strike val="0"/>
        <outline val="0"/>
        <shadow val="0"/>
        <u val="none"/>
        <vertAlign val="baseline"/>
        <sz val="11"/>
        <color auto="1"/>
        <name val="Slate Pro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late Pro"/>
        <family val="2"/>
        <scheme val="none"/>
      </font>
    </dxf>
    <dxf>
      <font>
        <color rgb="FF000000"/>
      </font>
      <fill>
        <patternFill patternType="none"/>
      </fill>
    </dxf>
    <dxf>
      <font>
        <color rgb="FF000000"/>
      </font>
      <fill>
        <patternFill patternType="none"/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Slate Pro"/>
        <family val="2"/>
        <scheme val="none"/>
      </font>
      <numFmt numFmtId="3" formatCode="#,##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Slate Pro"/>
        <family val="2"/>
        <scheme val="none"/>
      </font>
      <numFmt numFmtId="3" formatCode="#,##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Slate Pro"/>
        <family val="2"/>
        <scheme val="none"/>
      </font>
      <numFmt numFmtId="3" formatCode="#,##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Slate Pro"/>
        <family val="2"/>
        <scheme val="none"/>
      </font>
      <numFmt numFmtId="3" formatCode="#,##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Slate Pro"/>
        <family val="2"/>
        <scheme val="none"/>
      </font>
      <numFmt numFmtId="3" formatCode="#,##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Slate Pro"/>
        <family val="2"/>
        <scheme val="none"/>
      </font>
      <numFmt numFmtId="3" formatCode="#,##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666666"/>
        <name val="Slate Pro"/>
        <family val="2"/>
        <scheme val="none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Slate Pro"/>
        <family val="2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666666"/>
        <name val="Slate Pro"/>
        <family val="2"/>
        <scheme val="none"/>
      </font>
      <alignment horizontal="left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Slate Pro"/>
        <family val="2"/>
        <scheme val="none"/>
      </font>
      <numFmt numFmtId="3" formatCode="#,##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Slate Pro"/>
        <family val="2"/>
        <scheme val="none"/>
      </font>
      <numFmt numFmtId="3" formatCode="#,##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Slate Pro"/>
        <family val="2"/>
        <scheme val="none"/>
      </font>
      <numFmt numFmtId="3" formatCode="#,##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Slate Pro"/>
        <family val="2"/>
        <scheme val="none"/>
      </font>
      <numFmt numFmtId="3" formatCode="#,##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Slate Pro"/>
        <family val="2"/>
        <scheme val="none"/>
      </font>
      <numFmt numFmtId="3" formatCode="#,##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Slate Pro"/>
        <family val="2"/>
        <scheme val="none"/>
      </font>
      <numFmt numFmtId="3" formatCode="#,##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666666"/>
        <name val="Slate Pro"/>
        <family val="2"/>
        <scheme val="none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Slate Pro"/>
        <family val="2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666666"/>
        <name val="Slate Pro"/>
        <family val="2"/>
        <scheme val="none"/>
      </font>
      <alignment horizontal="left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minor"/>
      </font>
      <numFmt numFmtId="164" formatCode="0.0%"/>
      <fill>
        <patternFill patternType="none">
          <fgColor theme="4" tint="0.79998168889431442"/>
          <bgColor theme="4" tint="0.79998168889431442"/>
        </patternFill>
      </fill>
      <alignment horizontal="left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minor"/>
      </font>
      <numFmt numFmtId="164" formatCode="0.0%"/>
      <fill>
        <patternFill patternType="none">
          <fgColor theme="4" tint="0.79998168889431442"/>
          <bgColor theme="4" tint="0.79998168889431442"/>
        </patternFill>
      </fill>
      <alignment horizontal="left"/>
    </dxf>
    <dxf>
      <font>
        <color rgb="FF000000"/>
      </font>
      <numFmt numFmtId="164" formatCode="0.0%"/>
      <fill>
        <patternFill patternType="none">
          <fgColor theme="4" tint="0.79998168889431442"/>
          <bgColor theme="4" tint="0.79998168889431442"/>
        </patternFill>
      </fill>
      <alignment horizontal="left"/>
    </dxf>
    <dxf>
      <font>
        <color rgb="FF000000"/>
      </font>
      <numFmt numFmtId="164" formatCode="0.0%"/>
      <fill>
        <patternFill patternType="none">
          <fgColor theme="4" tint="0.79998168889431442"/>
          <bgColor theme="4" tint="0.79998168889431442"/>
        </patternFill>
      </fill>
      <alignment horizontal="left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minor"/>
      </font>
      <fill>
        <patternFill patternType="none"/>
      </fill>
      <alignment horizontal="left"/>
    </dxf>
    <dxf>
      <font>
        <color rgb="FF000000"/>
      </font>
      <fill>
        <patternFill patternType="none"/>
      </fill>
      <alignment horizontal="left"/>
    </dxf>
    <dxf>
      <font>
        <color rgb="FF000000"/>
      </font>
      <fill>
        <patternFill patternType="none"/>
      </fill>
      <alignment horizontal="left" wrapText="1"/>
    </dxf>
    <dxf>
      <border>
        <left/>
        <right/>
        <top/>
        <bottom/>
      </border>
    </dxf>
    <dxf>
      <font>
        <b val="0"/>
        <color rgb="FF000000"/>
      </font>
      <fill>
        <patternFill patternType="none">
          <fgColor theme="4" tint="0.79998168889431442"/>
          <bgColor theme="4" tint="0.79998168889431442"/>
        </patternFill>
      </fill>
    </dxf>
    <dxf>
      <font>
        <b val="0"/>
        <color rgb="FF000000"/>
      </font>
      <fill>
        <patternFill patternType="none"/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4" formatCode="0.00%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3" formatCode="#,##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3" formatCode="#,##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3" formatCode="#,##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3" formatCode="#,##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3" formatCode="#,##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alignment horizontal="general" vertical="center" textRotation="0" wrapText="0" indent="0" justifyLastLine="0" shrinkToFit="0" readingOrder="0"/>
    </dxf>
    <dxf>
      <font>
        <strike val="0"/>
        <outline val="0"/>
        <shadow val="0"/>
        <vertAlign val="baseline"/>
        <sz val="11"/>
        <color rgb="FF000000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3" formatCode="#,##0"/>
      <fill>
        <patternFill patternType="none"/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/>
      </fill>
      <alignment horizontal="left" vertical="top" textRotation="0" wrapText="0" indent="0" justifyLastLine="0" shrinkToFit="0" readingOrder="0"/>
    </dxf>
    <dxf>
      <font>
        <b val="0"/>
        <sz val="11"/>
        <name val="Calibri"/>
        <scheme val="minor"/>
      </font>
      <fill>
        <patternFill patternType="none"/>
      </fill>
    </dxf>
    <dxf>
      <font>
        <b val="0"/>
        <sz val="11"/>
        <color rgb="FF000000"/>
        <name val="Calibri"/>
        <scheme val="minor"/>
      </font>
      <fill>
        <patternFill patternType="none"/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</dxf>
    <dxf>
      <font>
        <b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3" formatCode="#,##0"/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3" formatCode="#,##0"/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3" formatCode="#,##0"/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3" formatCode="#,##0"/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3" formatCode="#,##0"/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3" formatCode="#,##0"/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3" formatCode="#,##0"/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3" formatCode="#,##0"/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3" formatCode="#,##0"/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3" formatCode="#,##0"/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left" vertical="bottom" textRotation="0" wrapText="0" indent="0" justifyLastLine="0" shrinkToFit="0" readingOrder="0"/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numFmt numFmtId="3" formatCode="#,##0"/>
      <alignment horizontal="left" vertical="bottom" textRotation="0" wrapText="0" indent="0" justifyLastLine="0" shrinkToFit="0" readingOrder="0"/>
    </dxf>
    <dxf>
      <numFmt numFmtId="3" formatCode="#,##0"/>
      <alignment horizontal="left" vertical="bottom" textRotation="0" wrapText="0" indent="0" justifyLastLine="0" shrinkToFit="0" readingOrder="0"/>
    </dxf>
    <dxf>
      <numFmt numFmtId="3" formatCode="#,##0"/>
      <alignment horizontal="left" vertical="bottom" textRotation="0" wrapText="0" indent="0" justifyLastLine="0" shrinkToFit="0" readingOrder="0"/>
    </dxf>
    <dxf>
      <numFmt numFmtId="3" formatCode="#,##0"/>
      <alignment horizontal="left" vertical="bottom" textRotation="0" wrapText="0" indent="0" justifyLastLine="0" shrinkToFit="0" readingOrder="0"/>
    </dxf>
    <dxf>
      <numFmt numFmtId="3" formatCode="#,##0"/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</dxfs>
  <tableStyles count="0" defaultTableStyle="TableStyleMedium2" defaultPivotStyle="PivotStyleLight16"/>
  <colors>
    <mruColors>
      <color rgb="FF00529B"/>
      <color rgb="FF96E9EA"/>
      <color rgb="FFB8EBF7"/>
      <color rgb="FFC80645"/>
      <color rgb="FF612CB5"/>
      <color rgb="FF17A4A5"/>
      <color rgb="FFFCA83D"/>
      <color rgb="FF02866D"/>
      <color rgb="FFFFED5D"/>
      <color rgb="FFE9F9F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34" Type="http://schemas.openxmlformats.org/officeDocument/2006/relationships/sheetMetadata" Target="metadata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haredStrings" Target="sharedStrings.xml"/><Relationship Id="rId38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tyles" Target="styles.xml"/><Relationship Id="rId37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calcChain" Target="calcChain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late Pro" panose="020B0604020203020204" pitchFamily="34" charset="0"/>
                <a:ea typeface="+mn-ea"/>
                <a:cs typeface="+mn-cs"/>
              </a:defRPr>
            </a:pPr>
            <a:r>
              <a:rPr lang="en-GB" sz="1200" b="0" i="0" u="none" strike="noStrike" baseline="0"/>
              <a:t>UK HE TNE STUDENT NUMBERS BY TYPE OF PROVISION 2017-18 TO 2021-22 (EXCLUDING OXFORD BROOKES)</a:t>
            </a:r>
            <a:endParaRPr lang="en-GB" sz="120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Slate Pro" panose="020B0604020203020204" pitchFamily="34" charset="0"/>
              <a:ea typeface="+mn-ea"/>
              <a:cs typeface="+mn-cs"/>
            </a:defRPr>
          </a:pPr>
          <a:endParaRPr lang="en-GB"/>
        </a:p>
      </c:txPr>
    </c:title>
    <c:autoTitleDeleted val="0"/>
    <c:plotArea>
      <c:layout>
        <c:manualLayout>
          <c:layoutTarget val="inner"/>
          <c:xMode val="edge"/>
          <c:yMode val="edge"/>
          <c:x val="0.11528567581877393"/>
          <c:y val="0.15397853519639607"/>
          <c:w val="0.62983541162850498"/>
          <c:h val="0.72464958952035863"/>
        </c:manualLayout>
      </c:layout>
      <c:lineChart>
        <c:grouping val="standard"/>
        <c:varyColors val="0"/>
        <c:ser>
          <c:idx val="0"/>
          <c:order val="0"/>
          <c:tx>
            <c:strRef>
              <c:f>'Type provision 2'!$C$16</c:f>
              <c:strCache>
                <c:ptCount val="1"/>
                <c:pt idx="0">
                  <c:v>Distance, flexible or distributed learning</c:v>
                </c:pt>
              </c:strCache>
            </c:strRef>
          </c:tx>
          <c:spPr>
            <a:ln w="28575" cap="rnd">
              <a:solidFill>
                <a:srgbClr val="17A4A5"/>
              </a:solidFill>
              <a:round/>
            </a:ln>
            <a:effectLst/>
          </c:spPr>
          <c:marker>
            <c:symbol val="circle"/>
            <c:size val="8"/>
            <c:spPr>
              <a:solidFill>
                <a:srgbClr val="17A4A5"/>
              </a:solidFill>
              <a:ln w="9525">
                <a:solidFill>
                  <a:srgbClr val="17A4A5"/>
                </a:solidFill>
              </a:ln>
              <a:effectLst/>
            </c:spPr>
          </c:marker>
          <c:cat>
            <c:strRef>
              <c:f>'Type provision 2'!$B$17:$B$21</c:f>
              <c:strCache>
                <c:ptCount val="5"/>
                <c:pt idx="0">
                  <c:v>2017-18</c:v>
                </c:pt>
                <c:pt idx="1">
                  <c:v>2018-19</c:v>
                </c:pt>
                <c:pt idx="2">
                  <c:v>2019-20</c:v>
                </c:pt>
                <c:pt idx="3">
                  <c:v>2020-21</c:v>
                </c:pt>
                <c:pt idx="4">
                  <c:v>2021-22</c:v>
                </c:pt>
              </c:strCache>
            </c:strRef>
          </c:cat>
          <c:val>
            <c:numRef>
              <c:f>'Type provision 2'!$C$17:$C$21</c:f>
              <c:numCache>
                <c:formatCode>#,##0</c:formatCode>
                <c:ptCount val="5"/>
                <c:pt idx="0">
                  <c:v>117970</c:v>
                </c:pt>
                <c:pt idx="1">
                  <c:v>120090</c:v>
                </c:pt>
                <c:pt idx="2">
                  <c:v>139245</c:v>
                </c:pt>
                <c:pt idx="3">
                  <c:v>151005</c:v>
                </c:pt>
                <c:pt idx="4">
                  <c:v>151830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093-4726-A815-132B3B4EB352}"/>
            </c:ext>
          </c:extLst>
        </c:ser>
        <c:ser>
          <c:idx val="1"/>
          <c:order val="1"/>
          <c:tx>
            <c:strRef>
              <c:f>'Type provision 2'!$D$16</c:f>
              <c:strCache>
                <c:ptCount val="1"/>
                <c:pt idx="0">
                  <c:v>Other arrangement</c:v>
                </c:pt>
              </c:strCache>
            </c:strRef>
          </c:tx>
          <c:spPr>
            <a:ln w="28575" cap="rnd">
              <a:solidFill>
                <a:srgbClr val="00529B"/>
              </a:solidFill>
              <a:round/>
            </a:ln>
            <a:effectLst/>
          </c:spPr>
          <c:marker>
            <c:symbol val="x"/>
            <c:size val="10"/>
            <c:spPr>
              <a:noFill/>
              <a:ln w="25400">
                <a:solidFill>
                  <a:srgbClr val="00529B"/>
                </a:solidFill>
              </a:ln>
              <a:effectLst/>
            </c:spPr>
          </c:marker>
          <c:cat>
            <c:strRef>
              <c:f>'Type provision 2'!$B$17:$B$21</c:f>
              <c:strCache>
                <c:ptCount val="5"/>
                <c:pt idx="0">
                  <c:v>2017-18</c:v>
                </c:pt>
                <c:pt idx="1">
                  <c:v>2018-19</c:v>
                </c:pt>
                <c:pt idx="2">
                  <c:v>2019-20</c:v>
                </c:pt>
                <c:pt idx="3">
                  <c:v>2020-21</c:v>
                </c:pt>
                <c:pt idx="4">
                  <c:v>2021-22</c:v>
                </c:pt>
              </c:strCache>
            </c:strRef>
          </c:cat>
          <c:val>
            <c:numRef>
              <c:f>'Type provision 2'!$D$17:$D$21</c:f>
              <c:numCache>
                <c:formatCode>#,##0</c:formatCode>
                <c:ptCount val="5"/>
                <c:pt idx="0">
                  <c:v>6845</c:v>
                </c:pt>
                <c:pt idx="1">
                  <c:v>5510</c:v>
                </c:pt>
                <c:pt idx="2">
                  <c:v>5160</c:v>
                </c:pt>
                <c:pt idx="3">
                  <c:v>6300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093-4726-A815-132B3B4EB352}"/>
            </c:ext>
          </c:extLst>
        </c:ser>
        <c:ser>
          <c:idx val="2"/>
          <c:order val="2"/>
          <c:tx>
            <c:strRef>
              <c:f>'Type provision 2'!$E$16</c:f>
              <c:strCache>
                <c:ptCount val="1"/>
                <c:pt idx="0">
                  <c:v>Collaborative provision</c:v>
                </c:pt>
              </c:strCache>
            </c:strRef>
          </c:tx>
          <c:spPr>
            <a:ln w="28575" cap="rnd">
              <a:solidFill>
                <a:srgbClr val="C80645"/>
              </a:solidFill>
              <a:round/>
            </a:ln>
            <a:effectLst/>
          </c:spPr>
          <c:marker>
            <c:symbol val="triangle"/>
            <c:size val="8"/>
            <c:spPr>
              <a:solidFill>
                <a:srgbClr val="C80645"/>
              </a:solidFill>
              <a:ln w="9525">
                <a:solidFill>
                  <a:srgbClr val="C80645"/>
                </a:solidFill>
              </a:ln>
              <a:effectLst/>
            </c:spPr>
          </c:marker>
          <c:cat>
            <c:strRef>
              <c:f>'Type provision 2'!$B$17:$B$21</c:f>
              <c:strCache>
                <c:ptCount val="5"/>
                <c:pt idx="0">
                  <c:v>2017-18</c:v>
                </c:pt>
                <c:pt idx="1">
                  <c:v>2018-19</c:v>
                </c:pt>
                <c:pt idx="2">
                  <c:v>2019-20</c:v>
                </c:pt>
                <c:pt idx="3">
                  <c:v>2020-21</c:v>
                </c:pt>
                <c:pt idx="4">
                  <c:v>2021-22</c:v>
                </c:pt>
              </c:strCache>
            </c:strRef>
          </c:cat>
          <c:val>
            <c:numRef>
              <c:f>'Type provision 2'!$E$17:$E$21</c:f>
              <c:numCache>
                <c:formatCode>#,##0</c:formatCode>
                <c:ptCount val="5"/>
                <c:pt idx="0">
                  <c:v>147185</c:v>
                </c:pt>
                <c:pt idx="1">
                  <c:v>163275</c:v>
                </c:pt>
                <c:pt idx="2">
                  <c:v>175755</c:v>
                </c:pt>
                <c:pt idx="3">
                  <c:v>198440</c:v>
                </c:pt>
                <c:pt idx="4">
                  <c:v>224825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093-4726-A815-132B3B4EB352}"/>
            </c:ext>
          </c:extLst>
        </c:ser>
        <c:ser>
          <c:idx val="3"/>
          <c:order val="3"/>
          <c:tx>
            <c:strRef>
              <c:f>'Type provision 2'!$F$16</c:f>
              <c:strCache>
                <c:ptCount val="1"/>
                <c:pt idx="0">
                  <c:v>Overseas campus</c:v>
                </c:pt>
              </c:strCache>
            </c:strRef>
          </c:tx>
          <c:spPr>
            <a:ln w="28575" cap="rnd">
              <a:solidFill>
                <a:srgbClr val="B8EBF7"/>
              </a:solidFill>
              <a:round/>
            </a:ln>
            <a:effectLst/>
          </c:spPr>
          <c:marker>
            <c:symbol val="diamond"/>
            <c:size val="8"/>
            <c:spPr>
              <a:solidFill>
                <a:srgbClr val="B8EBF7"/>
              </a:solidFill>
              <a:ln w="9525">
                <a:solidFill>
                  <a:srgbClr val="B8EBF7"/>
                </a:solidFill>
              </a:ln>
              <a:effectLst/>
            </c:spPr>
          </c:marker>
          <c:cat>
            <c:strRef>
              <c:f>'Type provision 2'!$B$17:$B$21</c:f>
              <c:strCache>
                <c:ptCount val="5"/>
                <c:pt idx="0">
                  <c:v>2017-18</c:v>
                </c:pt>
                <c:pt idx="1">
                  <c:v>2018-19</c:v>
                </c:pt>
                <c:pt idx="2">
                  <c:v>2019-20</c:v>
                </c:pt>
                <c:pt idx="3">
                  <c:v>2020-21</c:v>
                </c:pt>
                <c:pt idx="4">
                  <c:v>2021-22</c:v>
                </c:pt>
              </c:strCache>
            </c:strRef>
          </c:cat>
          <c:val>
            <c:numRef>
              <c:f>'Type provision 2'!$F$17:$F$21</c:f>
              <c:numCache>
                <c:formatCode>#,##0</c:formatCode>
                <c:ptCount val="5"/>
                <c:pt idx="0">
                  <c:v>28355</c:v>
                </c:pt>
                <c:pt idx="1">
                  <c:v>28985</c:v>
                </c:pt>
                <c:pt idx="2">
                  <c:v>31295</c:v>
                </c:pt>
                <c:pt idx="3">
                  <c:v>35975</c:v>
                </c:pt>
                <c:pt idx="4">
                  <c:v>38565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093-4726-A815-132B3B4EB352}"/>
            </c:ext>
          </c:extLst>
        </c:ser>
        <c:ser>
          <c:idx val="4"/>
          <c:order val="4"/>
          <c:tx>
            <c:strRef>
              <c:f>'Type provision 2'!$G$16</c:f>
              <c:strCache>
                <c:ptCount val="1"/>
                <c:pt idx="0">
                  <c:v>Registered at overseas partner organisation</c:v>
                </c:pt>
              </c:strCache>
            </c:strRef>
          </c:tx>
          <c:spPr>
            <a:ln w="28575" cap="rnd">
              <a:solidFill>
                <a:srgbClr val="FFED5D"/>
              </a:solidFill>
              <a:round/>
            </a:ln>
            <a:effectLst/>
          </c:spPr>
          <c:marker>
            <c:symbol val="square"/>
            <c:size val="8"/>
            <c:spPr>
              <a:solidFill>
                <a:srgbClr val="FFED5D"/>
              </a:solidFill>
              <a:ln w="9525">
                <a:solidFill>
                  <a:srgbClr val="FFED5D"/>
                </a:solidFill>
              </a:ln>
              <a:effectLst/>
            </c:spPr>
          </c:marker>
          <c:cat>
            <c:strRef>
              <c:f>'Type provision 2'!$B$17:$B$21</c:f>
              <c:strCache>
                <c:ptCount val="5"/>
                <c:pt idx="0">
                  <c:v>2017-18</c:v>
                </c:pt>
                <c:pt idx="1">
                  <c:v>2018-19</c:v>
                </c:pt>
                <c:pt idx="2">
                  <c:v>2019-20</c:v>
                </c:pt>
                <c:pt idx="3">
                  <c:v>2020-21</c:v>
                </c:pt>
                <c:pt idx="4">
                  <c:v>2021-22</c:v>
                </c:pt>
              </c:strCache>
            </c:strRef>
          </c:cat>
          <c:val>
            <c:numRef>
              <c:f>'Type provision 2'!$G$17:$G$21</c:f>
              <c:numCache>
                <c:formatCode>#,##0</c:formatCode>
                <c:ptCount val="5"/>
                <c:pt idx="0">
                  <c:v>103420</c:v>
                </c:pt>
                <c:pt idx="1">
                  <c:v>88800</c:v>
                </c:pt>
                <c:pt idx="2">
                  <c:v>98230</c:v>
                </c:pt>
                <c:pt idx="3">
                  <c:v>115525</c:v>
                </c:pt>
                <c:pt idx="4">
                  <c:v>138095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093-4726-A815-132B3B4EB3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37916543"/>
        <c:axId val="837916127"/>
      </c:lineChart>
      <c:catAx>
        <c:axId val="837916543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5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late Pro" panose="020B0604020203020204" pitchFamily="34" charset="0"/>
                    <a:ea typeface="+mn-ea"/>
                    <a:cs typeface="+mn-cs"/>
                  </a:defRPr>
                </a:pPr>
                <a:r>
                  <a:rPr lang="en-GB" sz="1050"/>
                  <a:t>ACADEMIC</a:t>
                </a:r>
                <a:r>
                  <a:rPr lang="en-GB" sz="1050" baseline="0"/>
                  <a:t> YEAR</a:t>
                </a:r>
                <a:endParaRPr lang="en-GB" sz="1050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5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Slate Pro" panose="020B0604020203020204" pitchFamily="34" charset="0"/>
                  <a:ea typeface="+mn-ea"/>
                  <a:cs typeface="+mn-cs"/>
                </a:defRPr>
              </a:pPr>
              <a:endParaRPr lang="en-GB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late Pro" panose="020B0604020203020204" pitchFamily="34" charset="0"/>
                <a:ea typeface="+mn-ea"/>
                <a:cs typeface="+mn-cs"/>
              </a:defRPr>
            </a:pPr>
            <a:endParaRPr lang="en-US"/>
          </a:p>
        </c:txPr>
        <c:crossAx val="837916127"/>
        <c:crosses val="autoZero"/>
        <c:auto val="1"/>
        <c:lblAlgn val="ctr"/>
        <c:lblOffset val="100"/>
        <c:noMultiLvlLbl val="0"/>
      </c:catAx>
      <c:valAx>
        <c:axId val="8379161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5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late Pro" panose="020B0604020203020204" pitchFamily="34" charset="0"/>
                    <a:ea typeface="+mn-ea"/>
                    <a:cs typeface="+mn-cs"/>
                  </a:defRPr>
                </a:pPr>
                <a:r>
                  <a:rPr lang="en-GB" sz="1050"/>
                  <a:t>UK HE TNE STUDENT NUMBERS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5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Slate Pro" panose="020B0604020203020204" pitchFamily="34" charset="0"/>
                  <a:ea typeface="+mn-ea"/>
                  <a:cs typeface="+mn-cs"/>
                </a:defRPr>
              </a:pPr>
              <a:endParaRPr lang="en-US"/>
            </a:p>
          </c:txPr>
        </c:title>
        <c:numFmt formatCode="#,##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late Pro" panose="020B0604020203020204" pitchFamily="34" charset="0"/>
                <a:ea typeface="+mn-ea"/>
                <a:cs typeface="+mn-cs"/>
              </a:defRPr>
            </a:pPr>
            <a:endParaRPr lang="en-US"/>
          </a:p>
        </c:txPr>
        <c:crossAx val="83791654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6070963261102142"/>
          <c:y val="0.27443066660721532"/>
          <c:w val="0.23019392142532955"/>
          <c:h val="0.6382233302910279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late Pro" panose="020B0604020203020204" pitchFamily="34" charset="0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200">
          <a:latin typeface="Slate Pro" panose="020B0604020203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2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late Pro" panose="020B0604020203020204" pitchFamily="34" charset="0"/>
                <a:ea typeface="+mn-ea"/>
                <a:cs typeface="+mn-cs"/>
              </a:defRPr>
            </a:pPr>
            <a:r>
              <a:rPr lang="en-GB"/>
              <a:t>NUMBER OF UK HE TNE STUDENTS IN THE</a:t>
            </a:r>
            <a:r>
              <a:rPr lang="en-GB" baseline="0"/>
              <a:t> MIDDLE EAST</a:t>
            </a:r>
            <a:r>
              <a:rPr lang="en-GB"/>
              <a:t>, 2017–18 TO 2021–22 </a:t>
            </a:r>
            <a:endParaRPr lang="en-US"/>
          </a:p>
        </c:rich>
      </c:tx>
      <c:layout>
        <c:manualLayout>
          <c:xMode val="edge"/>
          <c:yMode val="edge"/>
          <c:x val="0.14810229938153668"/>
          <c:y val="3.925433408505422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2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Slate Pro" panose="020B0604020203020204" pitchFamily="34" charset="0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8.7451001054421412E-2"/>
          <c:y val="0.14265181928740661"/>
          <c:w val="0.89093728162648311"/>
          <c:h val="0.71528743516555893"/>
        </c:manualLayout>
      </c:layout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Slate Pro" panose="020B0604020203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'Middle East'!$B$8:$B$12</c:f>
              <c:strCache>
                <c:ptCount val="5"/>
                <c:pt idx="0">
                  <c:v>2017-18</c:v>
                </c:pt>
                <c:pt idx="1">
                  <c:v>2018-19</c:v>
                </c:pt>
                <c:pt idx="2">
                  <c:v>2019-20</c:v>
                </c:pt>
                <c:pt idx="3">
                  <c:v>2020-21</c:v>
                </c:pt>
                <c:pt idx="4">
                  <c:v>2021-22</c:v>
                </c:pt>
              </c:strCache>
            </c:strRef>
          </c:cat>
          <c:val>
            <c:numRef>
              <c:f>'Middle East'!$C$8:$C$12</c:f>
              <c:numCache>
                <c:formatCode>#,##0</c:formatCode>
                <c:ptCount val="5"/>
                <c:pt idx="0">
                  <c:v>56670</c:v>
                </c:pt>
                <c:pt idx="1">
                  <c:v>53845</c:v>
                </c:pt>
                <c:pt idx="2">
                  <c:v>58815</c:v>
                </c:pt>
                <c:pt idx="3">
                  <c:v>70030</c:v>
                </c:pt>
                <c:pt idx="4">
                  <c:v>76455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53F-4D62-BA21-058F6AE813D5}"/>
            </c:ext>
          </c:extLst>
        </c:ser>
        <c:dLbls>
          <c:dLblPos val="t"/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797509119"/>
        <c:axId val="797514111"/>
      </c:lineChart>
      <c:catAx>
        <c:axId val="797509119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late Pro" panose="020B0604020203020204" pitchFamily="34" charset="0"/>
                    <a:ea typeface="+mn-ea"/>
                    <a:cs typeface="+mn-cs"/>
                  </a:defRPr>
                </a:pPr>
                <a:r>
                  <a:rPr lang="en-GB"/>
                  <a:t>ACADEMIC YEAR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Slate Pro" panose="020B0604020203020204" pitchFamily="34" charset="0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late Pro" panose="020B0604020203020204" pitchFamily="34" charset="0"/>
                <a:ea typeface="+mn-ea"/>
                <a:cs typeface="+mn-cs"/>
              </a:defRPr>
            </a:pPr>
            <a:endParaRPr lang="en-US"/>
          </a:p>
        </c:txPr>
        <c:crossAx val="797514111"/>
        <c:crosses val="autoZero"/>
        <c:auto val="1"/>
        <c:lblAlgn val="ctr"/>
        <c:lblOffset val="100"/>
        <c:noMultiLvlLbl val="0"/>
      </c:catAx>
      <c:valAx>
        <c:axId val="79751411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late Pro" panose="020B0604020203020204" pitchFamily="34" charset="0"/>
                    <a:ea typeface="+mn-ea"/>
                    <a:cs typeface="+mn-cs"/>
                  </a:defRPr>
                </a:pPr>
                <a:r>
                  <a:rPr lang="en-GB"/>
                  <a:t>UK TNE STUDENTS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Slate Pro" panose="020B0604020203020204" pitchFamily="34" charset="0"/>
                  <a:ea typeface="+mn-ea"/>
                  <a:cs typeface="+mn-cs"/>
                </a:defRPr>
              </a:pPr>
              <a:endParaRPr lang="en-US"/>
            </a:p>
          </c:txPr>
        </c:title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late Pro" panose="020B0604020203020204" pitchFamily="34" charset="0"/>
                <a:ea typeface="+mn-ea"/>
                <a:cs typeface="+mn-cs"/>
              </a:defRPr>
            </a:pPr>
            <a:endParaRPr lang="en-US"/>
          </a:p>
        </c:txPr>
        <c:crossAx val="797509119"/>
        <c:crosses val="autoZero"/>
        <c:crossBetween val="between"/>
        <c:majorUnit val="5000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100">
          <a:latin typeface="Slate Pro" panose="020B0604020203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4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late Pro" panose="020B0604020203020204" pitchFamily="34" charset="0"/>
                <a:ea typeface="+mn-ea"/>
                <a:cs typeface="+mn-cs"/>
              </a:defRPr>
            </a:pPr>
            <a:r>
              <a:rPr lang="en-GB" sz="1440" b="0" i="0" u="none" strike="noStrike" baseline="0"/>
              <a:t>TOP 5 COUNTRIES FOR UK HE TNE STUDENTS IN THE MIDDLE EAST, 2021–22 AND CHANGES SINCE 2017–18</a:t>
            </a:r>
            <a:endParaRPr lang="en-GB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4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Slate Pro" panose="020B0604020203020204" pitchFamily="34" charset="0"/>
              <a:ea typeface="+mn-ea"/>
              <a:cs typeface="+mn-cs"/>
            </a:defRPr>
          </a:pPr>
          <a:endParaRPr lang="en-GB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'Middle East'!$B$33</c:f>
              <c:strCache>
                <c:ptCount val="1"/>
                <c:pt idx="0">
                  <c:v>United Arab Emirates</c:v>
                </c:pt>
              </c:strCache>
            </c:strRef>
          </c:tx>
          <c:spPr>
            <a:ln w="28575" cap="rnd">
              <a:solidFill>
                <a:srgbClr val="17A4A5"/>
              </a:solidFill>
              <a:round/>
            </a:ln>
            <a:effectLst/>
          </c:spPr>
          <c:marker>
            <c:symbol val="circle"/>
            <c:size val="8"/>
            <c:spPr>
              <a:solidFill>
                <a:srgbClr val="17A4A5"/>
              </a:solidFill>
              <a:ln w="9525">
                <a:solidFill>
                  <a:srgbClr val="17A4A5"/>
                </a:solidFill>
              </a:ln>
              <a:effectLst/>
            </c:spPr>
          </c:marker>
          <c:cat>
            <c:strRef>
              <c:f>'Middle East'!$C$32:$G$32</c:f>
              <c:strCache>
                <c:ptCount val="5"/>
                <c:pt idx="0">
                  <c:v>2017-18</c:v>
                </c:pt>
                <c:pt idx="1">
                  <c:v>2018-19</c:v>
                </c:pt>
                <c:pt idx="2">
                  <c:v>2019-20</c:v>
                </c:pt>
                <c:pt idx="3">
                  <c:v>2020-21</c:v>
                </c:pt>
                <c:pt idx="4">
                  <c:v>2021-22</c:v>
                </c:pt>
              </c:strCache>
            </c:strRef>
          </c:cat>
          <c:val>
            <c:numRef>
              <c:f>'Middle East'!$C$33:$G$33</c:f>
              <c:numCache>
                <c:formatCode>#,##0</c:formatCode>
                <c:ptCount val="5"/>
                <c:pt idx="0">
                  <c:v>13685</c:v>
                </c:pt>
                <c:pt idx="1">
                  <c:v>13455</c:v>
                </c:pt>
                <c:pt idx="2">
                  <c:v>14530</c:v>
                </c:pt>
                <c:pt idx="3">
                  <c:v>16350</c:v>
                </c:pt>
                <c:pt idx="4">
                  <c:v>18475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1AF-42B0-B943-B650707228E9}"/>
            </c:ext>
          </c:extLst>
        </c:ser>
        <c:ser>
          <c:idx val="1"/>
          <c:order val="1"/>
          <c:tx>
            <c:strRef>
              <c:f>'Middle East'!$B$34</c:f>
              <c:strCache>
                <c:ptCount val="1"/>
                <c:pt idx="0">
                  <c:v>Saudi Arabia</c:v>
                </c:pt>
              </c:strCache>
            </c:strRef>
          </c:tx>
          <c:spPr>
            <a:ln w="28575" cap="rnd">
              <a:solidFill>
                <a:srgbClr val="00529B"/>
              </a:solidFill>
              <a:round/>
            </a:ln>
            <a:effectLst/>
          </c:spPr>
          <c:marker>
            <c:symbol val="x"/>
            <c:size val="10"/>
            <c:spPr>
              <a:noFill/>
              <a:ln w="25400">
                <a:solidFill>
                  <a:srgbClr val="00529B"/>
                </a:solidFill>
              </a:ln>
              <a:effectLst/>
            </c:spPr>
          </c:marker>
          <c:cat>
            <c:strRef>
              <c:f>'Middle East'!$C$32:$G$32</c:f>
              <c:strCache>
                <c:ptCount val="5"/>
                <c:pt idx="0">
                  <c:v>2017-18</c:v>
                </c:pt>
                <c:pt idx="1">
                  <c:v>2018-19</c:v>
                </c:pt>
                <c:pt idx="2">
                  <c:v>2019-20</c:v>
                </c:pt>
                <c:pt idx="3">
                  <c:v>2020-21</c:v>
                </c:pt>
                <c:pt idx="4">
                  <c:v>2021-22</c:v>
                </c:pt>
              </c:strCache>
            </c:strRef>
          </c:cat>
          <c:val>
            <c:numRef>
              <c:f>'Middle East'!$C$34:$G$34</c:f>
              <c:numCache>
                <c:formatCode>#,##0</c:formatCode>
                <c:ptCount val="5"/>
                <c:pt idx="0">
                  <c:v>8685</c:v>
                </c:pt>
                <c:pt idx="1">
                  <c:v>7750</c:v>
                </c:pt>
                <c:pt idx="2">
                  <c:v>9045</c:v>
                </c:pt>
                <c:pt idx="3">
                  <c:v>14905</c:v>
                </c:pt>
                <c:pt idx="4">
                  <c:v>18175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B1AF-42B0-B943-B650707228E9}"/>
            </c:ext>
          </c:extLst>
        </c:ser>
        <c:ser>
          <c:idx val="2"/>
          <c:order val="2"/>
          <c:tx>
            <c:strRef>
              <c:f>'Middle East'!$B$35</c:f>
              <c:strCache>
                <c:ptCount val="1"/>
                <c:pt idx="0">
                  <c:v>Oman</c:v>
                </c:pt>
              </c:strCache>
            </c:strRef>
          </c:tx>
          <c:spPr>
            <a:ln w="28575" cap="rnd">
              <a:solidFill>
                <a:srgbClr val="C80645"/>
              </a:solidFill>
              <a:round/>
            </a:ln>
            <a:effectLst/>
          </c:spPr>
          <c:marker>
            <c:symbol val="triangle"/>
            <c:size val="8"/>
            <c:spPr>
              <a:solidFill>
                <a:srgbClr val="C80645"/>
              </a:solidFill>
              <a:ln w="9525">
                <a:solidFill>
                  <a:srgbClr val="C80645"/>
                </a:solidFill>
              </a:ln>
              <a:effectLst/>
            </c:spPr>
          </c:marker>
          <c:cat>
            <c:strRef>
              <c:f>'Middle East'!$C$32:$G$32</c:f>
              <c:strCache>
                <c:ptCount val="5"/>
                <c:pt idx="0">
                  <c:v>2017-18</c:v>
                </c:pt>
                <c:pt idx="1">
                  <c:v>2018-19</c:v>
                </c:pt>
                <c:pt idx="2">
                  <c:v>2019-20</c:v>
                </c:pt>
                <c:pt idx="3">
                  <c:v>2020-21</c:v>
                </c:pt>
                <c:pt idx="4">
                  <c:v>2021-22</c:v>
                </c:pt>
              </c:strCache>
            </c:strRef>
          </c:cat>
          <c:val>
            <c:numRef>
              <c:f>'Middle East'!$C$35:$G$35</c:f>
              <c:numCache>
                <c:formatCode>#,##0</c:formatCode>
                <c:ptCount val="5"/>
                <c:pt idx="0">
                  <c:v>19130</c:v>
                </c:pt>
                <c:pt idx="1">
                  <c:v>17360</c:v>
                </c:pt>
                <c:pt idx="2">
                  <c:v>17680</c:v>
                </c:pt>
                <c:pt idx="3">
                  <c:v>15585</c:v>
                </c:pt>
                <c:pt idx="4">
                  <c:v>15025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B1AF-42B0-B943-B650707228E9}"/>
            </c:ext>
          </c:extLst>
        </c:ser>
        <c:ser>
          <c:idx val="3"/>
          <c:order val="3"/>
          <c:tx>
            <c:strRef>
              <c:f>'Middle East'!$B$36</c:f>
              <c:strCache>
                <c:ptCount val="1"/>
                <c:pt idx="0">
                  <c:v>Kuwait</c:v>
                </c:pt>
              </c:strCache>
            </c:strRef>
          </c:tx>
          <c:spPr>
            <a:ln w="28575" cap="rnd">
              <a:solidFill>
                <a:srgbClr val="B8EBF7"/>
              </a:solidFill>
              <a:round/>
            </a:ln>
            <a:effectLst/>
          </c:spPr>
          <c:marker>
            <c:symbol val="diamond"/>
            <c:size val="8"/>
            <c:spPr>
              <a:solidFill>
                <a:srgbClr val="B8EBF7"/>
              </a:solidFill>
              <a:ln w="9525">
                <a:solidFill>
                  <a:srgbClr val="B8EBF7"/>
                </a:solidFill>
              </a:ln>
              <a:effectLst/>
            </c:spPr>
          </c:marker>
          <c:cat>
            <c:strRef>
              <c:f>'Middle East'!$C$32:$G$32</c:f>
              <c:strCache>
                <c:ptCount val="5"/>
                <c:pt idx="0">
                  <c:v>2017-18</c:v>
                </c:pt>
                <c:pt idx="1">
                  <c:v>2018-19</c:v>
                </c:pt>
                <c:pt idx="2">
                  <c:v>2019-20</c:v>
                </c:pt>
                <c:pt idx="3">
                  <c:v>2020-21</c:v>
                </c:pt>
                <c:pt idx="4">
                  <c:v>2021-22</c:v>
                </c:pt>
              </c:strCache>
            </c:strRef>
          </c:cat>
          <c:val>
            <c:numRef>
              <c:f>'Middle East'!$C$36:$G$36</c:f>
              <c:numCache>
                <c:formatCode>#,##0</c:formatCode>
                <c:ptCount val="5"/>
                <c:pt idx="0">
                  <c:v>6555</c:v>
                </c:pt>
                <c:pt idx="1">
                  <c:v>6400</c:v>
                </c:pt>
                <c:pt idx="2">
                  <c:v>7360</c:v>
                </c:pt>
                <c:pt idx="3">
                  <c:v>10710</c:v>
                </c:pt>
                <c:pt idx="4">
                  <c:v>11050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B1AF-42B0-B943-B650707228E9}"/>
            </c:ext>
          </c:extLst>
        </c:ser>
        <c:ser>
          <c:idx val="4"/>
          <c:order val="4"/>
          <c:tx>
            <c:strRef>
              <c:f>'Middle East'!$B$37</c:f>
              <c:strCache>
                <c:ptCount val="1"/>
                <c:pt idx="0">
                  <c:v>Bahrain</c:v>
                </c:pt>
              </c:strCache>
            </c:strRef>
          </c:tx>
          <c:spPr>
            <a:ln w="28575" cap="rnd">
              <a:solidFill>
                <a:srgbClr val="FFED5D"/>
              </a:solidFill>
              <a:round/>
            </a:ln>
            <a:effectLst/>
          </c:spPr>
          <c:marker>
            <c:symbol val="square"/>
            <c:size val="8"/>
            <c:spPr>
              <a:solidFill>
                <a:srgbClr val="FFED5D"/>
              </a:solidFill>
              <a:ln w="9525">
                <a:solidFill>
                  <a:srgbClr val="FFED5D"/>
                </a:solidFill>
              </a:ln>
              <a:effectLst/>
            </c:spPr>
          </c:marker>
          <c:cat>
            <c:strRef>
              <c:f>'Middle East'!$C$32:$G$32</c:f>
              <c:strCache>
                <c:ptCount val="5"/>
                <c:pt idx="0">
                  <c:v>2017-18</c:v>
                </c:pt>
                <c:pt idx="1">
                  <c:v>2018-19</c:v>
                </c:pt>
                <c:pt idx="2">
                  <c:v>2019-20</c:v>
                </c:pt>
                <c:pt idx="3">
                  <c:v>2020-21</c:v>
                </c:pt>
                <c:pt idx="4">
                  <c:v>2021-22</c:v>
                </c:pt>
              </c:strCache>
            </c:strRef>
          </c:cat>
          <c:val>
            <c:numRef>
              <c:f>'Middle East'!$C$37:$G$37</c:f>
              <c:numCache>
                <c:formatCode>#,##0</c:formatCode>
                <c:ptCount val="5"/>
                <c:pt idx="0">
                  <c:v>2240</c:v>
                </c:pt>
                <c:pt idx="1">
                  <c:v>2510</c:v>
                </c:pt>
                <c:pt idx="2">
                  <c:v>2940</c:v>
                </c:pt>
                <c:pt idx="3">
                  <c:v>3685</c:v>
                </c:pt>
                <c:pt idx="4">
                  <c:v>3935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B1AF-42B0-B943-B650707228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37916543"/>
        <c:axId val="837916127"/>
      </c:lineChart>
      <c:catAx>
        <c:axId val="8379165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late Pro" panose="020B0604020203020204" pitchFamily="34" charset="0"/>
                <a:ea typeface="+mn-ea"/>
                <a:cs typeface="+mn-cs"/>
              </a:defRPr>
            </a:pPr>
            <a:endParaRPr lang="en-US"/>
          </a:p>
        </c:txPr>
        <c:crossAx val="837916127"/>
        <c:crosses val="autoZero"/>
        <c:auto val="1"/>
        <c:lblAlgn val="ctr"/>
        <c:lblOffset val="100"/>
        <c:noMultiLvlLbl val="0"/>
      </c:catAx>
      <c:valAx>
        <c:axId val="8379161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late Pro" panose="020B0604020203020204" pitchFamily="34" charset="0"/>
                    <a:ea typeface="+mn-ea"/>
                    <a:cs typeface="+mn-cs"/>
                  </a:defRPr>
                </a:pPr>
                <a:r>
                  <a:rPr lang="en-GB"/>
                  <a:t>UK TNE STUDENTS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Slate Pro" panose="020B0604020203020204" pitchFamily="34" charset="0"/>
                  <a:ea typeface="+mn-ea"/>
                  <a:cs typeface="+mn-cs"/>
                </a:defRPr>
              </a:pPr>
              <a:endParaRPr lang="en-US"/>
            </a:p>
          </c:txPr>
        </c:title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late Pro" panose="020B0604020203020204" pitchFamily="34" charset="0"/>
                <a:ea typeface="+mn-ea"/>
                <a:cs typeface="+mn-cs"/>
              </a:defRPr>
            </a:pPr>
            <a:endParaRPr lang="en-US"/>
          </a:p>
        </c:txPr>
        <c:crossAx val="837916543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late Pro" panose="020B0604020203020204" pitchFamily="34" charset="0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200">
          <a:latin typeface="Slate Pro" panose="020B0604020203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2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late Pro" panose="020B0604020203020204" pitchFamily="34" charset="0"/>
                <a:ea typeface="+mn-ea"/>
                <a:cs typeface="+mn-cs"/>
              </a:defRPr>
            </a:pPr>
            <a:r>
              <a:rPr lang="en-GB"/>
              <a:t>NUMBER OF UK HE TNE STUDENTS IN NORTH AMERICA, 2017–18 TO 2021–22</a:t>
            </a:r>
            <a:endParaRPr lang="en-US"/>
          </a:p>
        </c:rich>
      </c:tx>
      <c:layout>
        <c:manualLayout>
          <c:xMode val="edge"/>
          <c:yMode val="edge"/>
          <c:x val="0.14810229938153668"/>
          <c:y val="3.925433408505422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2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Slate Pro" panose="020B0604020203020204" pitchFamily="34" charset="0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8.7451001054421412E-2"/>
          <c:y val="0.14265181928740661"/>
          <c:w val="0.89093728162648311"/>
          <c:h val="0.71528743516555893"/>
        </c:manualLayout>
      </c:layout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Slate Pro" panose="020B0604020203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'North America'!$B$8:$B$12</c:f>
              <c:strCache>
                <c:ptCount val="5"/>
                <c:pt idx="0">
                  <c:v>2017-18</c:v>
                </c:pt>
                <c:pt idx="1">
                  <c:v>2018-19</c:v>
                </c:pt>
                <c:pt idx="2">
                  <c:v>2019-20</c:v>
                </c:pt>
                <c:pt idx="3">
                  <c:v>2020-21</c:v>
                </c:pt>
                <c:pt idx="4">
                  <c:v>2021-22</c:v>
                </c:pt>
              </c:strCache>
            </c:strRef>
          </c:cat>
          <c:val>
            <c:numRef>
              <c:f>'North America'!$C$8:$C$12</c:f>
              <c:numCache>
                <c:formatCode>#,##0</c:formatCode>
                <c:ptCount val="5"/>
                <c:pt idx="0">
                  <c:v>20925</c:v>
                </c:pt>
                <c:pt idx="1">
                  <c:v>19765</c:v>
                </c:pt>
                <c:pt idx="2">
                  <c:v>23075</c:v>
                </c:pt>
                <c:pt idx="3">
                  <c:v>26905</c:v>
                </c:pt>
                <c:pt idx="4">
                  <c:v>27825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E16-4192-87D3-973110DBAA15}"/>
            </c:ext>
          </c:extLst>
        </c:ser>
        <c:dLbls>
          <c:dLblPos val="t"/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797509119"/>
        <c:axId val="797514111"/>
      </c:lineChart>
      <c:catAx>
        <c:axId val="797509119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late Pro" panose="020B0604020203020204" pitchFamily="34" charset="0"/>
                    <a:ea typeface="+mn-ea"/>
                    <a:cs typeface="+mn-cs"/>
                  </a:defRPr>
                </a:pPr>
                <a:r>
                  <a:rPr lang="en-GB"/>
                  <a:t>ACADEMIC YEAR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Slate Pro" panose="020B0604020203020204" pitchFamily="34" charset="0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late Pro" panose="020B0604020203020204" pitchFamily="34" charset="0"/>
                <a:ea typeface="+mn-ea"/>
                <a:cs typeface="+mn-cs"/>
              </a:defRPr>
            </a:pPr>
            <a:endParaRPr lang="en-US"/>
          </a:p>
        </c:txPr>
        <c:crossAx val="797514111"/>
        <c:crosses val="autoZero"/>
        <c:auto val="1"/>
        <c:lblAlgn val="ctr"/>
        <c:lblOffset val="100"/>
        <c:noMultiLvlLbl val="0"/>
      </c:catAx>
      <c:valAx>
        <c:axId val="79751411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late Pro" panose="020B0604020203020204" pitchFamily="34" charset="0"/>
                    <a:ea typeface="+mn-ea"/>
                    <a:cs typeface="+mn-cs"/>
                  </a:defRPr>
                </a:pPr>
                <a:r>
                  <a:rPr lang="en-GB"/>
                  <a:t>UK TNE STUDENTS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Slate Pro" panose="020B0604020203020204" pitchFamily="34" charset="0"/>
                  <a:ea typeface="+mn-ea"/>
                  <a:cs typeface="+mn-cs"/>
                </a:defRPr>
              </a:pPr>
              <a:endParaRPr lang="en-US"/>
            </a:p>
          </c:txPr>
        </c:title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late Pro" panose="020B0604020203020204" pitchFamily="34" charset="0"/>
                <a:ea typeface="+mn-ea"/>
                <a:cs typeface="+mn-cs"/>
              </a:defRPr>
            </a:pPr>
            <a:endParaRPr lang="en-US"/>
          </a:p>
        </c:txPr>
        <c:crossAx val="797509119"/>
        <c:crosses val="autoZero"/>
        <c:crossBetween val="between"/>
        <c:majorUnit val="2000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100">
          <a:latin typeface="Slate Pro" panose="020B0604020203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4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late Pro" panose="020B0604020203020204" pitchFamily="34" charset="0"/>
                <a:ea typeface="+mn-ea"/>
                <a:cs typeface="+mn-cs"/>
              </a:defRPr>
            </a:pPr>
            <a:r>
              <a:rPr lang="en-GB" sz="1440" b="0" i="0" u="none" strike="noStrike" baseline="0"/>
              <a:t>TOP 5 COUNTRIES FOR UK HE TNE STUDENTS IN NORTH AMERICA, 2021–22 AND CHANGES SINCE 2017–18</a:t>
            </a:r>
            <a:endParaRPr lang="en-GB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4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Slate Pro" panose="020B0604020203020204" pitchFamily="34" charset="0"/>
              <a:ea typeface="+mn-ea"/>
              <a:cs typeface="+mn-cs"/>
            </a:defRPr>
          </a:pPr>
          <a:endParaRPr lang="en-GB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'North America'!$B$33</c:f>
              <c:strCache>
                <c:ptCount val="1"/>
                <c:pt idx="0">
                  <c:v>United States</c:v>
                </c:pt>
              </c:strCache>
            </c:strRef>
          </c:tx>
          <c:spPr>
            <a:ln w="28575" cap="rnd">
              <a:solidFill>
                <a:srgbClr val="17A4A5"/>
              </a:solidFill>
              <a:round/>
            </a:ln>
            <a:effectLst/>
          </c:spPr>
          <c:marker>
            <c:symbol val="circle"/>
            <c:size val="8"/>
            <c:spPr>
              <a:solidFill>
                <a:srgbClr val="17A4A5"/>
              </a:solidFill>
              <a:ln w="9525">
                <a:solidFill>
                  <a:srgbClr val="17A4A5"/>
                </a:solidFill>
              </a:ln>
              <a:effectLst/>
            </c:spPr>
          </c:marker>
          <c:cat>
            <c:strRef>
              <c:f>'North America'!$C$32:$G$32</c:f>
              <c:strCache>
                <c:ptCount val="5"/>
                <c:pt idx="0">
                  <c:v>2017-18</c:v>
                </c:pt>
                <c:pt idx="1">
                  <c:v>2018-19</c:v>
                </c:pt>
                <c:pt idx="2">
                  <c:v>2019-20</c:v>
                </c:pt>
                <c:pt idx="3">
                  <c:v>2020-21</c:v>
                </c:pt>
                <c:pt idx="4">
                  <c:v>2021-22</c:v>
                </c:pt>
              </c:strCache>
            </c:strRef>
          </c:cat>
          <c:val>
            <c:numRef>
              <c:f>'North America'!$C$33:$G$33</c:f>
              <c:numCache>
                <c:formatCode>#,##0</c:formatCode>
                <c:ptCount val="5"/>
                <c:pt idx="0">
                  <c:v>6115</c:v>
                </c:pt>
                <c:pt idx="1">
                  <c:v>6350</c:v>
                </c:pt>
                <c:pt idx="2">
                  <c:v>7305</c:v>
                </c:pt>
                <c:pt idx="3">
                  <c:v>8835</c:v>
                </c:pt>
                <c:pt idx="4">
                  <c:v>8910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526-4BBB-8294-32A14156A217}"/>
            </c:ext>
          </c:extLst>
        </c:ser>
        <c:ser>
          <c:idx val="1"/>
          <c:order val="1"/>
          <c:tx>
            <c:strRef>
              <c:f>'North America'!$B$34</c:f>
              <c:strCache>
                <c:ptCount val="1"/>
                <c:pt idx="0">
                  <c:v>Trinidad and Tobago</c:v>
                </c:pt>
              </c:strCache>
            </c:strRef>
          </c:tx>
          <c:spPr>
            <a:ln w="28575" cap="rnd">
              <a:solidFill>
                <a:srgbClr val="00529B"/>
              </a:solidFill>
              <a:round/>
            </a:ln>
            <a:effectLst/>
          </c:spPr>
          <c:marker>
            <c:symbol val="x"/>
            <c:size val="10"/>
            <c:spPr>
              <a:noFill/>
              <a:ln w="25400">
                <a:solidFill>
                  <a:srgbClr val="00529B"/>
                </a:solidFill>
              </a:ln>
              <a:effectLst/>
            </c:spPr>
          </c:marker>
          <c:cat>
            <c:strRef>
              <c:f>'North America'!$C$32:$G$32</c:f>
              <c:strCache>
                <c:ptCount val="5"/>
                <c:pt idx="0">
                  <c:v>2017-18</c:v>
                </c:pt>
                <c:pt idx="1">
                  <c:v>2018-19</c:v>
                </c:pt>
                <c:pt idx="2">
                  <c:v>2019-20</c:v>
                </c:pt>
                <c:pt idx="3">
                  <c:v>2020-21</c:v>
                </c:pt>
                <c:pt idx="4">
                  <c:v>2021-22</c:v>
                </c:pt>
              </c:strCache>
            </c:strRef>
          </c:cat>
          <c:val>
            <c:numRef>
              <c:f>'North America'!$C$34:$G$34</c:f>
              <c:numCache>
                <c:formatCode>#,##0</c:formatCode>
                <c:ptCount val="5"/>
                <c:pt idx="0">
                  <c:v>5690</c:v>
                </c:pt>
                <c:pt idx="1">
                  <c:v>4825</c:v>
                </c:pt>
                <c:pt idx="2">
                  <c:v>5335</c:v>
                </c:pt>
                <c:pt idx="3">
                  <c:v>5915</c:v>
                </c:pt>
                <c:pt idx="4">
                  <c:v>6520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526-4BBB-8294-32A14156A217}"/>
            </c:ext>
          </c:extLst>
        </c:ser>
        <c:ser>
          <c:idx val="2"/>
          <c:order val="2"/>
          <c:tx>
            <c:strRef>
              <c:f>'North America'!$B$35</c:f>
              <c:strCache>
                <c:ptCount val="1"/>
                <c:pt idx="0">
                  <c:v>Canada</c:v>
                </c:pt>
              </c:strCache>
            </c:strRef>
          </c:tx>
          <c:spPr>
            <a:ln w="28575" cap="rnd">
              <a:solidFill>
                <a:srgbClr val="C80645"/>
              </a:solidFill>
              <a:round/>
            </a:ln>
            <a:effectLst/>
          </c:spPr>
          <c:marker>
            <c:symbol val="triangle"/>
            <c:size val="8"/>
            <c:spPr>
              <a:solidFill>
                <a:srgbClr val="C80645"/>
              </a:solidFill>
              <a:ln w="9525">
                <a:solidFill>
                  <a:srgbClr val="C80645"/>
                </a:solidFill>
              </a:ln>
              <a:effectLst/>
            </c:spPr>
          </c:marker>
          <c:cat>
            <c:strRef>
              <c:f>'North America'!$C$32:$G$32</c:f>
              <c:strCache>
                <c:ptCount val="5"/>
                <c:pt idx="0">
                  <c:v>2017-18</c:v>
                </c:pt>
                <c:pt idx="1">
                  <c:v>2018-19</c:v>
                </c:pt>
                <c:pt idx="2">
                  <c:v>2019-20</c:v>
                </c:pt>
                <c:pt idx="3">
                  <c:v>2020-21</c:v>
                </c:pt>
                <c:pt idx="4">
                  <c:v>2021-22</c:v>
                </c:pt>
              </c:strCache>
            </c:strRef>
          </c:cat>
          <c:val>
            <c:numRef>
              <c:f>'North America'!$C$35:$G$35</c:f>
              <c:numCache>
                <c:formatCode>#,##0</c:formatCode>
                <c:ptCount val="5"/>
                <c:pt idx="0">
                  <c:v>4490</c:v>
                </c:pt>
                <c:pt idx="1">
                  <c:v>4320</c:v>
                </c:pt>
                <c:pt idx="2">
                  <c:v>5190</c:v>
                </c:pt>
                <c:pt idx="3">
                  <c:v>6030</c:v>
                </c:pt>
                <c:pt idx="4">
                  <c:v>6190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526-4BBB-8294-32A14156A217}"/>
            </c:ext>
          </c:extLst>
        </c:ser>
        <c:ser>
          <c:idx val="3"/>
          <c:order val="3"/>
          <c:tx>
            <c:strRef>
              <c:f>'North America'!$B$36</c:f>
              <c:strCache>
                <c:ptCount val="1"/>
                <c:pt idx="0">
                  <c:v>Jamaica</c:v>
                </c:pt>
              </c:strCache>
            </c:strRef>
          </c:tx>
          <c:spPr>
            <a:ln w="28575" cap="rnd">
              <a:solidFill>
                <a:srgbClr val="B8EBF7"/>
              </a:solidFill>
              <a:round/>
            </a:ln>
            <a:effectLst/>
          </c:spPr>
          <c:marker>
            <c:symbol val="diamond"/>
            <c:size val="8"/>
            <c:spPr>
              <a:solidFill>
                <a:srgbClr val="B8EBF7"/>
              </a:solidFill>
              <a:ln w="9525">
                <a:solidFill>
                  <a:srgbClr val="B8EBF7"/>
                </a:solidFill>
              </a:ln>
              <a:effectLst/>
            </c:spPr>
          </c:marker>
          <c:cat>
            <c:strRef>
              <c:f>'North America'!$C$32:$G$32</c:f>
              <c:strCache>
                <c:ptCount val="5"/>
                <c:pt idx="0">
                  <c:v>2017-18</c:v>
                </c:pt>
                <c:pt idx="1">
                  <c:v>2018-19</c:v>
                </c:pt>
                <c:pt idx="2">
                  <c:v>2019-20</c:v>
                </c:pt>
                <c:pt idx="3">
                  <c:v>2020-21</c:v>
                </c:pt>
                <c:pt idx="4">
                  <c:v>2021-22</c:v>
                </c:pt>
              </c:strCache>
            </c:strRef>
          </c:cat>
          <c:val>
            <c:numRef>
              <c:f>'North America'!$C$36:$G$36</c:f>
              <c:numCache>
                <c:formatCode>#,##0</c:formatCode>
                <c:ptCount val="5"/>
                <c:pt idx="0">
                  <c:v>1045</c:v>
                </c:pt>
                <c:pt idx="1">
                  <c:v>920</c:v>
                </c:pt>
                <c:pt idx="2">
                  <c:v>1075</c:v>
                </c:pt>
                <c:pt idx="3">
                  <c:v>1260</c:v>
                </c:pt>
                <c:pt idx="4">
                  <c:v>1275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526-4BBB-8294-32A14156A217}"/>
            </c:ext>
          </c:extLst>
        </c:ser>
        <c:ser>
          <c:idx val="4"/>
          <c:order val="4"/>
          <c:tx>
            <c:strRef>
              <c:f>'North America'!$B$37</c:f>
              <c:strCache>
                <c:ptCount val="1"/>
                <c:pt idx="0">
                  <c:v>Mexico</c:v>
                </c:pt>
              </c:strCache>
            </c:strRef>
          </c:tx>
          <c:spPr>
            <a:ln w="28575" cap="rnd">
              <a:solidFill>
                <a:srgbClr val="FFED5D"/>
              </a:solidFill>
              <a:round/>
            </a:ln>
            <a:effectLst/>
          </c:spPr>
          <c:marker>
            <c:symbol val="square"/>
            <c:size val="8"/>
            <c:spPr>
              <a:solidFill>
                <a:srgbClr val="FFED5D"/>
              </a:solidFill>
              <a:ln w="9525">
                <a:solidFill>
                  <a:srgbClr val="FFED5D"/>
                </a:solidFill>
              </a:ln>
              <a:effectLst/>
            </c:spPr>
          </c:marker>
          <c:cat>
            <c:strRef>
              <c:f>'North America'!$C$32:$G$32</c:f>
              <c:strCache>
                <c:ptCount val="5"/>
                <c:pt idx="0">
                  <c:v>2017-18</c:v>
                </c:pt>
                <c:pt idx="1">
                  <c:v>2018-19</c:v>
                </c:pt>
                <c:pt idx="2">
                  <c:v>2019-20</c:v>
                </c:pt>
                <c:pt idx="3">
                  <c:v>2020-21</c:v>
                </c:pt>
                <c:pt idx="4">
                  <c:v>2021-22</c:v>
                </c:pt>
              </c:strCache>
            </c:strRef>
          </c:cat>
          <c:val>
            <c:numRef>
              <c:f>'North America'!$C$37:$G$37</c:f>
              <c:numCache>
                <c:formatCode>#,##0</c:formatCode>
                <c:ptCount val="5"/>
                <c:pt idx="0">
                  <c:v>835</c:v>
                </c:pt>
                <c:pt idx="1">
                  <c:v>670</c:v>
                </c:pt>
                <c:pt idx="2">
                  <c:v>665</c:v>
                </c:pt>
                <c:pt idx="3">
                  <c:v>945</c:v>
                </c:pt>
                <c:pt idx="4">
                  <c:v>900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7526-4BBB-8294-32A14156A2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37916543"/>
        <c:axId val="837916127"/>
      </c:lineChart>
      <c:catAx>
        <c:axId val="8379165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late Pro" panose="020B0604020203020204" pitchFamily="34" charset="0"/>
                <a:ea typeface="+mn-ea"/>
                <a:cs typeface="+mn-cs"/>
              </a:defRPr>
            </a:pPr>
            <a:endParaRPr lang="en-US"/>
          </a:p>
        </c:txPr>
        <c:crossAx val="837916127"/>
        <c:crosses val="autoZero"/>
        <c:auto val="1"/>
        <c:lblAlgn val="ctr"/>
        <c:lblOffset val="100"/>
        <c:noMultiLvlLbl val="0"/>
      </c:catAx>
      <c:valAx>
        <c:axId val="8379161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late Pro" panose="020B0604020203020204" pitchFamily="34" charset="0"/>
                    <a:ea typeface="+mn-ea"/>
                    <a:cs typeface="+mn-cs"/>
                  </a:defRPr>
                </a:pPr>
                <a:r>
                  <a:rPr lang="en-GB"/>
                  <a:t>UK TNE STUDENTS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Slate Pro" panose="020B0604020203020204" pitchFamily="34" charset="0"/>
                  <a:ea typeface="+mn-ea"/>
                  <a:cs typeface="+mn-cs"/>
                </a:defRPr>
              </a:pPr>
              <a:endParaRPr lang="en-US"/>
            </a:p>
          </c:txPr>
        </c:title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late Pro" panose="020B0604020203020204" pitchFamily="34" charset="0"/>
                <a:ea typeface="+mn-ea"/>
                <a:cs typeface="+mn-cs"/>
              </a:defRPr>
            </a:pPr>
            <a:endParaRPr lang="en-US"/>
          </a:p>
        </c:txPr>
        <c:crossAx val="837916543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late Pro" panose="020B0604020203020204" pitchFamily="34" charset="0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200">
          <a:latin typeface="Slate Pro" panose="020B0604020203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2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late Pro" panose="020B0604020203020204" pitchFamily="34" charset="0"/>
                <a:ea typeface="+mn-ea"/>
                <a:cs typeface="+mn-cs"/>
              </a:defRPr>
            </a:pPr>
            <a:r>
              <a:rPr lang="en-GB"/>
              <a:t>NUMBER OF UK HE TNE STUDENTS IN THE</a:t>
            </a:r>
            <a:r>
              <a:rPr lang="en-GB" baseline="0"/>
              <a:t> EUROPE (NON-EU)</a:t>
            </a:r>
            <a:r>
              <a:rPr lang="en-GB"/>
              <a:t>, 2016–17 TO 2020–21 </a:t>
            </a:r>
            <a:endParaRPr lang="en-US"/>
          </a:p>
        </c:rich>
      </c:tx>
      <c:layout>
        <c:manualLayout>
          <c:xMode val="edge"/>
          <c:yMode val="edge"/>
          <c:x val="0.14810229938153668"/>
          <c:y val="3.925433408505422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2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Slate Pro" panose="020B0604020203020204" pitchFamily="34" charset="0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8.7451001054421412E-2"/>
          <c:y val="0.14265181928740661"/>
          <c:w val="0.89093728162648311"/>
          <c:h val="0.71528743516555893"/>
        </c:manualLayout>
      </c:layout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Slate Pro" panose="020B0604020203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'Europe (non-EU)'!$B$8:$B$12</c:f>
              <c:strCache>
                <c:ptCount val="5"/>
                <c:pt idx="0">
                  <c:v>2016-17</c:v>
                </c:pt>
                <c:pt idx="1">
                  <c:v>2017-18</c:v>
                </c:pt>
                <c:pt idx="2">
                  <c:v>2018-19</c:v>
                </c:pt>
                <c:pt idx="3">
                  <c:v>2019-20</c:v>
                </c:pt>
                <c:pt idx="4">
                  <c:v>2020-21</c:v>
                </c:pt>
              </c:strCache>
            </c:strRef>
          </c:cat>
          <c:val>
            <c:numRef>
              <c:f>'Europe (non-EU)'!$C$8:$C$12</c:f>
              <c:numCache>
                <c:formatCode>#,##0</c:formatCode>
                <c:ptCount val="5"/>
                <c:pt idx="0">
                  <c:v>13415</c:v>
                </c:pt>
                <c:pt idx="1">
                  <c:v>13305</c:v>
                </c:pt>
                <c:pt idx="2">
                  <c:v>13185</c:v>
                </c:pt>
                <c:pt idx="3">
                  <c:v>15645</c:v>
                </c:pt>
                <c:pt idx="4">
                  <c:v>17165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B54-458D-9BBA-ACF8948E54E5}"/>
            </c:ext>
          </c:extLst>
        </c:ser>
        <c:dLbls>
          <c:dLblPos val="t"/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797509119"/>
        <c:axId val="797514111"/>
      </c:lineChart>
      <c:catAx>
        <c:axId val="797509119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late Pro" panose="020B0604020203020204" pitchFamily="34" charset="0"/>
                    <a:ea typeface="+mn-ea"/>
                    <a:cs typeface="+mn-cs"/>
                  </a:defRPr>
                </a:pPr>
                <a:r>
                  <a:rPr lang="en-GB"/>
                  <a:t>ACADEMIC YEAR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Slate Pro" panose="020B0604020203020204" pitchFamily="34" charset="0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late Pro" panose="020B0604020203020204" pitchFamily="34" charset="0"/>
                <a:ea typeface="+mn-ea"/>
                <a:cs typeface="+mn-cs"/>
              </a:defRPr>
            </a:pPr>
            <a:endParaRPr lang="en-US"/>
          </a:p>
        </c:txPr>
        <c:crossAx val="797514111"/>
        <c:crosses val="autoZero"/>
        <c:auto val="1"/>
        <c:lblAlgn val="ctr"/>
        <c:lblOffset val="100"/>
        <c:noMultiLvlLbl val="0"/>
      </c:catAx>
      <c:valAx>
        <c:axId val="79751411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late Pro" panose="020B0604020203020204" pitchFamily="34" charset="0"/>
                    <a:ea typeface="+mn-ea"/>
                    <a:cs typeface="+mn-cs"/>
                  </a:defRPr>
                </a:pPr>
                <a:r>
                  <a:rPr lang="en-GB"/>
                  <a:t>UK TNE STUDENTS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Slate Pro" panose="020B0604020203020204" pitchFamily="34" charset="0"/>
                  <a:ea typeface="+mn-ea"/>
                  <a:cs typeface="+mn-cs"/>
                </a:defRPr>
              </a:pPr>
              <a:endParaRPr lang="en-US"/>
            </a:p>
          </c:txPr>
        </c:title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late Pro" panose="020B0604020203020204" pitchFamily="34" charset="0"/>
                <a:ea typeface="+mn-ea"/>
                <a:cs typeface="+mn-cs"/>
              </a:defRPr>
            </a:pPr>
            <a:endParaRPr lang="en-US"/>
          </a:p>
        </c:txPr>
        <c:crossAx val="797509119"/>
        <c:crosses val="autoZero"/>
        <c:crossBetween val="between"/>
        <c:majorUnit val="1000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100">
          <a:latin typeface="Slate Pro" panose="020B0604020203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4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late Pro" panose="020B0604020203020204" pitchFamily="34" charset="0"/>
                <a:ea typeface="+mn-ea"/>
                <a:cs typeface="+mn-cs"/>
              </a:defRPr>
            </a:pPr>
            <a:r>
              <a:rPr lang="en-GB" sz="1440" b="0" i="0" u="none" strike="noStrike" baseline="0"/>
              <a:t>TOP 5 COUNTRIES FOR UK HE TNE STUDENTS IN EUROPE (NON-EU), 2020–21 AND CHANGES SINCE 2016–17</a:t>
            </a:r>
            <a:endParaRPr lang="en-GB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4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Slate Pro" panose="020B0604020203020204" pitchFamily="34" charset="0"/>
              <a:ea typeface="+mn-ea"/>
              <a:cs typeface="+mn-cs"/>
            </a:defRPr>
          </a:pPr>
          <a:endParaRPr lang="en-GB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'Europe (non-EU)'!$B$33</c:f>
              <c:strCache>
                <c:ptCount val="1"/>
                <c:pt idx="0">
                  <c:v>Switzerland</c:v>
                </c:pt>
              </c:strCache>
            </c:strRef>
          </c:tx>
          <c:spPr>
            <a:ln w="28575" cap="rnd">
              <a:solidFill>
                <a:srgbClr val="17A4A5"/>
              </a:solidFill>
              <a:round/>
            </a:ln>
            <a:effectLst/>
          </c:spPr>
          <c:marker>
            <c:symbol val="circle"/>
            <c:size val="8"/>
            <c:spPr>
              <a:solidFill>
                <a:srgbClr val="17A4A5"/>
              </a:solidFill>
              <a:ln w="9525">
                <a:solidFill>
                  <a:srgbClr val="17A4A5"/>
                </a:solidFill>
              </a:ln>
              <a:effectLst/>
            </c:spPr>
          </c:marker>
          <c:cat>
            <c:strRef>
              <c:f>'Europe (non-EU)'!$C$32:$G$32</c:f>
              <c:strCache>
                <c:ptCount val="5"/>
                <c:pt idx="0">
                  <c:v>2016/17</c:v>
                </c:pt>
                <c:pt idx="1">
                  <c:v>2017/18</c:v>
                </c:pt>
                <c:pt idx="2">
                  <c:v>2018/19</c:v>
                </c:pt>
                <c:pt idx="3">
                  <c:v>2019/20</c:v>
                </c:pt>
                <c:pt idx="4">
                  <c:v>2020/21</c:v>
                </c:pt>
              </c:strCache>
            </c:strRef>
          </c:cat>
          <c:val>
            <c:numRef>
              <c:f>'Europe (non-EU)'!$C$33:$G$33</c:f>
              <c:numCache>
                <c:formatCode>#,##0</c:formatCode>
                <c:ptCount val="5"/>
                <c:pt idx="0">
                  <c:v>6000</c:v>
                </c:pt>
                <c:pt idx="1">
                  <c:v>6240</c:v>
                </c:pt>
                <c:pt idx="2">
                  <c:v>6300</c:v>
                </c:pt>
                <c:pt idx="3">
                  <c:v>7990</c:v>
                </c:pt>
                <c:pt idx="4">
                  <c:v>8715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FEA-4EA9-ACB6-89196E726B21}"/>
            </c:ext>
          </c:extLst>
        </c:ser>
        <c:ser>
          <c:idx val="1"/>
          <c:order val="1"/>
          <c:tx>
            <c:strRef>
              <c:f>'Europe (non-EU)'!$B$34</c:f>
              <c:strCache>
                <c:ptCount val="1"/>
                <c:pt idx="0">
                  <c:v>Russia</c:v>
                </c:pt>
              </c:strCache>
            </c:strRef>
          </c:tx>
          <c:spPr>
            <a:ln w="28575" cap="rnd">
              <a:solidFill>
                <a:srgbClr val="00529B"/>
              </a:solidFill>
              <a:round/>
            </a:ln>
            <a:effectLst/>
          </c:spPr>
          <c:marker>
            <c:symbol val="x"/>
            <c:size val="10"/>
            <c:spPr>
              <a:noFill/>
              <a:ln w="25400">
                <a:solidFill>
                  <a:srgbClr val="00529B"/>
                </a:solidFill>
              </a:ln>
              <a:effectLst/>
            </c:spPr>
          </c:marker>
          <c:cat>
            <c:strRef>
              <c:f>'Europe (non-EU)'!$C$32:$G$32</c:f>
              <c:strCache>
                <c:ptCount val="5"/>
                <c:pt idx="0">
                  <c:v>2016/17</c:v>
                </c:pt>
                <c:pt idx="1">
                  <c:v>2017/18</c:v>
                </c:pt>
                <c:pt idx="2">
                  <c:v>2018/19</c:v>
                </c:pt>
                <c:pt idx="3">
                  <c:v>2019/20</c:v>
                </c:pt>
                <c:pt idx="4">
                  <c:v>2020/21</c:v>
                </c:pt>
              </c:strCache>
            </c:strRef>
          </c:cat>
          <c:val>
            <c:numRef>
              <c:f>'Europe (non-EU)'!$C$34:$G$34</c:f>
              <c:numCache>
                <c:formatCode>#,##0</c:formatCode>
                <c:ptCount val="5"/>
                <c:pt idx="0">
                  <c:v>2755</c:v>
                </c:pt>
                <c:pt idx="1">
                  <c:v>2810</c:v>
                </c:pt>
                <c:pt idx="2">
                  <c:v>2835</c:v>
                </c:pt>
                <c:pt idx="3">
                  <c:v>3070</c:v>
                </c:pt>
                <c:pt idx="4">
                  <c:v>3195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FEA-4EA9-ACB6-89196E726B21}"/>
            </c:ext>
          </c:extLst>
        </c:ser>
        <c:ser>
          <c:idx val="2"/>
          <c:order val="2"/>
          <c:tx>
            <c:strRef>
              <c:f>'Europe (non-EU)'!$B$35</c:f>
              <c:strCache>
                <c:ptCount val="1"/>
                <c:pt idx="0">
                  <c:v>Norway</c:v>
                </c:pt>
              </c:strCache>
            </c:strRef>
          </c:tx>
          <c:spPr>
            <a:ln w="28575" cap="rnd">
              <a:solidFill>
                <a:srgbClr val="C80645"/>
              </a:solidFill>
              <a:round/>
            </a:ln>
            <a:effectLst/>
          </c:spPr>
          <c:marker>
            <c:symbol val="triangle"/>
            <c:size val="8"/>
            <c:spPr>
              <a:solidFill>
                <a:srgbClr val="C80645"/>
              </a:solidFill>
              <a:ln w="9525">
                <a:solidFill>
                  <a:srgbClr val="C80645"/>
                </a:solidFill>
              </a:ln>
              <a:effectLst/>
            </c:spPr>
          </c:marker>
          <c:cat>
            <c:strRef>
              <c:f>'Europe (non-EU)'!$C$32:$G$32</c:f>
              <c:strCache>
                <c:ptCount val="5"/>
                <c:pt idx="0">
                  <c:v>2016/17</c:v>
                </c:pt>
                <c:pt idx="1">
                  <c:v>2017/18</c:v>
                </c:pt>
                <c:pt idx="2">
                  <c:v>2018/19</c:v>
                </c:pt>
                <c:pt idx="3">
                  <c:v>2019/20</c:v>
                </c:pt>
                <c:pt idx="4">
                  <c:v>2020/21</c:v>
                </c:pt>
              </c:strCache>
            </c:strRef>
          </c:cat>
          <c:val>
            <c:numRef>
              <c:f>'Europe (non-EU)'!$C$35:$G$35</c:f>
              <c:numCache>
                <c:formatCode>#,##0</c:formatCode>
                <c:ptCount val="5"/>
                <c:pt idx="0">
                  <c:v>700</c:v>
                </c:pt>
                <c:pt idx="1">
                  <c:v>695</c:v>
                </c:pt>
                <c:pt idx="2">
                  <c:v>670</c:v>
                </c:pt>
                <c:pt idx="3">
                  <c:v>765</c:v>
                </c:pt>
                <c:pt idx="4">
                  <c:v>945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FEA-4EA9-ACB6-89196E726B21}"/>
            </c:ext>
          </c:extLst>
        </c:ser>
        <c:ser>
          <c:idx val="3"/>
          <c:order val="3"/>
          <c:tx>
            <c:strRef>
              <c:f>'Europe (non-EU)'!$B$36</c:f>
              <c:strCache>
                <c:ptCount val="1"/>
                <c:pt idx="0">
                  <c:v>Channel Islands</c:v>
                </c:pt>
              </c:strCache>
            </c:strRef>
          </c:tx>
          <c:spPr>
            <a:ln w="28575" cap="rnd">
              <a:solidFill>
                <a:srgbClr val="B8EBF7"/>
              </a:solidFill>
              <a:round/>
            </a:ln>
            <a:effectLst/>
          </c:spPr>
          <c:marker>
            <c:symbol val="diamond"/>
            <c:size val="8"/>
            <c:spPr>
              <a:solidFill>
                <a:srgbClr val="B8EBF7"/>
              </a:solidFill>
              <a:ln w="9525">
                <a:solidFill>
                  <a:srgbClr val="B8EBF7"/>
                </a:solidFill>
              </a:ln>
              <a:effectLst/>
            </c:spPr>
          </c:marker>
          <c:cat>
            <c:strRef>
              <c:f>'Europe (non-EU)'!$C$32:$G$32</c:f>
              <c:strCache>
                <c:ptCount val="5"/>
                <c:pt idx="0">
                  <c:v>2016/17</c:v>
                </c:pt>
                <c:pt idx="1">
                  <c:v>2017/18</c:v>
                </c:pt>
                <c:pt idx="2">
                  <c:v>2018/19</c:v>
                </c:pt>
                <c:pt idx="3">
                  <c:v>2019/20</c:v>
                </c:pt>
                <c:pt idx="4">
                  <c:v>2020/21</c:v>
                </c:pt>
              </c:strCache>
            </c:strRef>
          </c:cat>
          <c:val>
            <c:numRef>
              <c:f>'Europe (non-EU)'!$C$36:$G$36</c:f>
              <c:numCache>
                <c:formatCode>#,##0</c:formatCode>
                <c:ptCount val="5"/>
                <c:pt idx="0">
                  <c:v>755</c:v>
                </c:pt>
                <c:pt idx="1">
                  <c:v>680</c:v>
                </c:pt>
                <c:pt idx="2">
                  <c:v>630</c:v>
                </c:pt>
                <c:pt idx="3">
                  <c:v>660</c:v>
                </c:pt>
                <c:pt idx="4">
                  <c:v>775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FEA-4EA9-ACB6-89196E726B21}"/>
            </c:ext>
          </c:extLst>
        </c:ser>
        <c:ser>
          <c:idx val="4"/>
          <c:order val="4"/>
          <c:tx>
            <c:strRef>
              <c:f>'Europe (non-EU)'!$B$37</c:f>
              <c:strCache>
                <c:ptCount val="1"/>
                <c:pt idx="0">
                  <c:v>Isle of Man</c:v>
                </c:pt>
              </c:strCache>
            </c:strRef>
          </c:tx>
          <c:spPr>
            <a:ln w="28575" cap="rnd">
              <a:solidFill>
                <a:srgbClr val="FFED5D"/>
              </a:solidFill>
              <a:round/>
            </a:ln>
            <a:effectLst/>
          </c:spPr>
          <c:marker>
            <c:symbol val="square"/>
            <c:size val="8"/>
            <c:spPr>
              <a:solidFill>
                <a:srgbClr val="FFED5D"/>
              </a:solidFill>
              <a:ln w="9525">
                <a:solidFill>
                  <a:srgbClr val="FFED5D"/>
                </a:solidFill>
              </a:ln>
              <a:effectLst/>
            </c:spPr>
          </c:marker>
          <c:cat>
            <c:strRef>
              <c:f>'Europe (non-EU)'!$C$32:$G$32</c:f>
              <c:strCache>
                <c:ptCount val="5"/>
                <c:pt idx="0">
                  <c:v>2016/17</c:v>
                </c:pt>
                <c:pt idx="1">
                  <c:v>2017/18</c:v>
                </c:pt>
                <c:pt idx="2">
                  <c:v>2018/19</c:v>
                </c:pt>
                <c:pt idx="3">
                  <c:v>2019/20</c:v>
                </c:pt>
                <c:pt idx="4">
                  <c:v>2020/21</c:v>
                </c:pt>
              </c:strCache>
            </c:strRef>
          </c:cat>
          <c:val>
            <c:numRef>
              <c:f>'Europe (non-EU)'!$C$37:$G$37</c:f>
              <c:numCache>
                <c:formatCode>#,##0</c:formatCode>
                <c:ptCount val="5"/>
                <c:pt idx="0">
                  <c:v>620</c:v>
                </c:pt>
                <c:pt idx="1">
                  <c:v>600</c:v>
                </c:pt>
                <c:pt idx="2">
                  <c:v>560</c:v>
                </c:pt>
                <c:pt idx="3">
                  <c:v>550</c:v>
                </c:pt>
                <c:pt idx="4">
                  <c:v>665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FEA-4EA9-ACB6-89196E726B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37916543"/>
        <c:axId val="837916127"/>
      </c:lineChart>
      <c:catAx>
        <c:axId val="8379165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late Pro" panose="020B0604020203020204" pitchFamily="34" charset="0"/>
                <a:ea typeface="+mn-ea"/>
                <a:cs typeface="+mn-cs"/>
              </a:defRPr>
            </a:pPr>
            <a:endParaRPr lang="en-US"/>
          </a:p>
        </c:txPr>
        <c:crossAx val="837916127"/>
        <c:crosses val="autoZero"/>
        <c:auto val="1"/>
        <c:lblAlgn val="ctr"/>
        <c:lblOffset val="100"/>
        <c:noMultiLvlLbl val="0"/>
      </c:catAx>
      <c:valAx>
        <c:axId val="837916127"/>
        <c:scaling>
          <c:orientation val="minMax"/>
          <c:max val="9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late Pro" panose="020B0604020203020204" pitchFamily="34" charset="0"/>
                    <a:ea typeface="+mn-ea"/>
                    <a:cs typeface="+mn-cs"/>
                  </a:defRPr>
                </a:pPr>
                <a:r>
                  <a:rPr lang="en-GB"/>
                  <a:t>UK TNE STUDENTS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Slate Pro" panose="020B0604020203020204" pitchFamily="34" charset="0"/>
                  <a:ea typeface="+mn-ea"/>
                  <a:cs typeface="+mn-cs"/>
                </a:defRPr>
              </a:pPr>
              <a:endParaRPr lang="en-US"/>
            </a:p>
          </c:txPr>
        </c:title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late Pro" panose="020B0604020203020204" pitchFamily="34" charset="0"/>
                <a:ea typeface="+mn-ea"/>
                <a:cs typeface="+mn-cs"/>
              </a:defRPr>
            </a:pPr>
            <a:endParaRPr lang="en-US"/>
          </a:p>
        </c:txPr>
        <c:crossAx val="837916543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late Pro" panose="020B0604020203020204" pitchFamily="34" charset="0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200">
          <a:latin typeface="Slate Pro" panose="020B0604020203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4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late Pro" panose="020B0604020203020204" pitchFamily="34" charset="0"/>
                <a:ea typeface="+mn-ea"/>
                <a:cs typeface="+mn-cs"/>
              </a:defRPr>
            </a:pPr>
            <a:r>
              <a:rPr lang="en-GB" sz="1440" b="0" i="0" u="none" strike="noStrike" baseline="0"/>
              <a:t>TOP 5 COUNTRIES FOR UK HE TNE STUDENTS IN SOUTH AMERICA, 2021–22 AND CHANGES SINCE 2017–18</a:t>
            </a:r>
            <a:endParaRPr lang="en-GB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4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Slate Pro" panose="020B0604020203020204" pitchFamily="34" charset="0"/>
              <a:ea typeface="+mn-ea"/>
              <a:cs typeface="+mn-cs"/>
            </a:defRPr>
          </a:pPr>
          <a:endParaRPr lang="en-GB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'South America'!$B$33</c:f>
              <c:strCache>
                <c:ptCount val="1"/>
                <c:pt idx="0">
                  <c:v>Guyana</c:v>
                </c:pt>
              </c:strCache>
            </c:strRef>
          </c:tx>
          <c:spPr>
            <a:ln w="28575" cap="rnd">
              <a:solidFill>
                <a:srgbClr val="17A4A5"/>
              </a:solidFill>
              <a:round/>
            </a:ln>
            <a:effectLst/>
          </c:spPr>
          <c:marker>
            <c:symbol val="circle"/>
            <c:size val="8"/>
            <c:spPr>
              <a:solidFill>
                <a:srgbClr val="17A4A5"/>
              </a:solidFill>
              <a:ln w="9525">
                <a:solidFill>
                  <a:srgbClr val="17A4A5"/>
                </a:solidFill>
              </a:ln>
              <a:effectLst/>
            </c:spPr>
          </c:marker>
          <c:cat>
            <c:strRef>
              <c:f>'South America'!$C$32:$G$32</c:f>
              <c:strCache>
                <c:ptCount val="5"/>
                <c:pt idx="0">
                  <c:v>2017-18</c:v>
                </c:pt>
                <c:pt idx="1">
                  <c:v>2018-19</c:v>
                </c:pt>
                <c:pt idx="2">
                  <c:v>2019-20</c:v>
                </c:pt>
                <c:pt idx="3">
                  <c:v>2020-21</c:v>
                </c:pt>
                <c:pt idx="4">
                  <c:v>2021-22</c:v>
                </c:pt>
              </c:strCache>
            </c:strRef>
          </c:cat>
          <c:val>
            <c:numRef>
              <c:f>'South America'!$C$33:$G$33</c:f>
              <c:numCache>
                <c:formatCode>#,##0</c:formatCode>
                <c:ptCount val="5"/>
                <c:pt idx="0">
                  <c:v>355</c:v>
                </c:pt>
                <c:pt idx="1">
                  <c:v>580</c:v>
                </c:pt>
                <c:pt idx="2">
                  <c:v>750</c:v>
                </c:pt>
                <c:pt idx="3">
                  <c:v>965</c:v>
                </c:pt>
                <c:pt idx="4">
                  <c:v>1005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582-4180-8811-7B83109F241C}"/>
            </c:ext>
          </c:extLst>
        </c:ser>
        <c:ser>
          <c:idx val="1"/>
          <c:order val="1"/>
          <c:tx>
            <c:strRef>
              <c:f>'South America'!$B$34</c:f>
              <c:strCache>
                <c:ptCount val="1"/>
                <c:pt idx="0">
                  <c:v>Brazil</c:v>
                </c:pt>
              </c:strCache>
            </c:strRef>
          </c:tx>
          <c:spPr>
            <a:ln w="28575" cap="rnd">
              <a:solidFill>
                <a:srgbClr val="00529B"/>
              </a:solidFill>
              <a:round/>
            </a:ln>
            <a:effectLst/>
          </c:spPr>
          <c:marker>
            <c:symbol val="x"/>
            <c:size val="10"/>
            <c:spPr>
              <a:noFill/>
              <a:ln w="25400">
                <a:solidFill>
                  <a:srgbClr val="00529B"/>
                </a:solidFill>
              </a:ln>
              <a:effectLst/>
            </c:spPr>
          </c:marker>
          <c:cat>
            <c:strRef>
              <c:f>'South America'!$C$32:$G$32</c:f>
              <c:strCache>
                <c:ptCount val="5"/>
                <c:pt idx="0">
                  <c:v>2017-18</c:v>
                </c:pt>
                <c:pt idx="1">
                  <c:v>2018-19</c:v>
                </c:pt>
                <c:pt idx="2">
                  <c:v>2019-20</c:v>
                </c:pt>
                <c:pt idx="3">
                  <c:v>2020-21</c:v>
                </c:pt>
                <c:pt idx="4">
                  <c:v>2021-22</c:v>
                </c:pt>
              </c:strCache>
            </c:strRef>
          </c:cat>
          <c:val>
            <c:numRef>
              <c:f>'South America'!$C$34:$G$34</c:f>
              <c:numCache>
                <c:formatCode>#,##0</c:formatCode>
                <c:ptCount val="5"/>
                <c:pt idx="0">
                  <c:v>505</c:v>
                </c:pt>
                <c:pt idx="1">
                  <c:v>520</c:v>
                </c:pt>
                <c:pt idx="2">
                  <c:v>630</c:v>
                </c:pt>
                <c:pt idx="3">
                  <c:v>740</c:v>
                </c:pt>
                <c:pt idx="4">
                  <c:v>750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582-4180-8811-7B83109F241C}"/>
            </c:ext>
          </c:extLst>
        </c:ser>
        <c:ser>
          <c:idx val="2"/>
          <c:order val="2"/>
          <c:tx>
            <c:strRef>
              <c:f>'South America'!$B$35</c:f>
              <c:strCache>
                <c:ptCount val="1"/>
                <c:pt idx="0">
                  <c:v>Peru</c:v>
                </c:pt>
              </c:strCache>
            </c:strRef>
          </c:tx>
          <c:spPr>
            <a:ln w="28575" cap="rnd">
              <a:solidFill>
                <a:srgbClr val="C80645"/>
              </a:solidFill>
              <a:round/>
            </a:ln>
            <a:effectLst/>
          </c:spPr>
          <c:marker>
            <c:symbol val="triangle"/>
            <c:size val="8"/>
            <c:spPr>
              <a:solidFill>
                <a:srgbClr val="C80645"/>
              </a:solidFill>
              <a:ln w="9525">
                <a:solidFill>
                  <a:srgbClr val="C80645"/>
                </a:solidFill>
              </a:ln>
              <a:effectLst/>
            </c:spPr>
          </c:marker>
          <c:cat>
            <c:strRef>
              <c:f>'South America'!$C$32:$G$32</c:f>
              <c:strCache>
                <c:ptCount val="5"/>
                <c:pt idx="0">
                  <c:v>2017-18</c:v>
                </c:pt>
                <c:pt idx="1">
                  <c:v>2018-19</c:v>
                </c:pt>
                <c:pt idx="2">
                  <c:v>2019-20</c:v>
                </c:pt>
                <c:pt idx="3">
                  <c:v>2020-21</c:v>
                </c:pt>
                <c:pt idx="4">
                  <c:v>2021-22</c:v>
                </c:pt>
              </c:strCache>
            </c:strRef>
          </c:cat>
          <c:val>
            <c:numRef>
              <c:f>'South America'!$C$35:$G$35</c:f>
              <c:numCache>
                <c:formatCode>#,##0</c:formatCode>
                <c:ptCount val="5"/>
                <c:pt idx="0">
                  <c:v>270</c:v>
                </c:pt>
                <c:pt idx="1">
                  <c:v>285</c:v>
                </c:pt>
                <c:pt idx="2">
                  <c:v>335</c:v>
                </c:pt>
                <c:pt idx="3">
                  <c:v>395</c:v>
                </c:pt>
                <c:pt idx="4">
                  <c:v>405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582-4180-8811-7B83109F241C}"/>
            </c:ext>
          </c:extLst>
        </c:ser>
        <c:ser>
          <c:idx val="3"/>
          <c:order val="3"/>
          <c:tx>
            <c:strRef>
              <c:f>'South America'!$B$36</c:f>
              <c:strCache>
                <c:ptCount val="1"/>
                <c:pt idx="0">
                  <c:v>Colombia</c:v>
                </c:pt>
              </c:strCache>
            </c:strRef>
          </c:tx>
          <c:spPr>
            <a:ln w="28575" cap="rnd">
              <a:solidFill>
                <a:srgbClr val="B8EBF7"/>
              </a:solidFill>
              <a:round/>
            </a:ln>
            <a:effectLst/>
          </c:spPr>
          <c:marker>
            <c:symbol val="diamond"/>
            <c:size val="8"/>
            <c:spPr>
              <a:solidFill>
                <a:srgbClr val="B8EBF7"/>
              </a:solidFill>
              <a:ln w="9525">
                <a:solidFill>
                  <a:srgbClr val="B8EBF7"/>
                </a:solidFill>
              </a:ln>
              <a:effectLst/>
            </c:spPr>
          </c:marker>
          <c:cat>
            <c:strRef>
              <c:f>'South America'!$C$32:$G$32</c:f>
              <c:strCache>
                <c:ptCount val="5"/>
                <c:pt idx="0">
                  <c:v>2017-18</c:v>
                </c:pt>
                <c:pt idx="1">
                  <c:v>2018-19</c:v>
                </c:pt>
                <c:pt idx="2">
                  <c:v>2019-20</c:v>
                </c:pt>
                <c:pt idx="3">
                  <c:v>2020-21</c:v>
                </c:pt>
                <c:pt idx="4">
                  <c:v>2021-22</c:v>
                </c:pt>
              </c:strCache>
            </c:strRef>
          </c:cat>
          <c:val>
            <c:numRef>
              <c:f>'South America'!$C$36:$G$36</c:f>
              <c:numCache>
                <c:formatCode>#,##0</c:formatCode>
                <c:ptCount val="5"/>
                <c:pt idx="0">
                  <c:v>210</c:v>
                </c:pt>
                <c:pt idx="1">
                  <c:v>200</c:v>
                </c:pt>
                <c:pt idx="2">
                  <c:v>225</c:v>
                </c:pt>
                <c:pt idx="3">
                  <c:v>275</c:v>
                </c:pt>
                <c:pt idx="4">
                  <c:v>285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3582-4180-8811-7B83109F241C}"/>
            </c:ext>
          </c:extLst>
        </c:ser>
        <c:ser>
          <c:idx val="4"/>
          <c:order val="4"/>
          <c:tx>
            <c:strRef>
              <c:f>'South America'!$B$37</c:f>
              <c:strCache>
                <c:ptCount val="1"/>
                <c:pt idx="0">
                  <c:v>Chile</c:v>
                </c:pt>
              </c:strCache>
            </c:strRef>
          </c:tx>
          <c:spPr>
            <a:ln w="28575" cap="rnd">
              <a:solidFill>
                <a:srgbClr val="FFED5D"/>
              </a:solidFill>
              <a:round/>
            </a:ln>
            <a:effectLst/>
          </c:spPr>
          <c:marker>
            <c:symbol val="square"/>
            <c:size val="8"/>
            <c:spPr>
              <a:solidFill>
                <a:srgbClr val="FFED5D"/>
              </a:solidFill>
              <a:ln w="9525">
                <a:solidFill>
                  <a:srgbClr val="FFED5D"/>
                </a:solidFill>
              </a:ln>
              <a:effectLst/>
            </c:spPr>
          </c:marker>
          <c:cat>
            <c:strRef>
              <c:f>'South America'!$C$32:$G$32</c:f>
              <c:strCache>
                <c:ptCount val="5"/>
                <c:pt idx="0">
                  <c:v>2017-18</c:v>
                </c:pt>
                <c:pt idx="1">
                  <c:v>2018-19</c:v>
                </c:pt>
                <c:pt idx="2">
                  <c:v>2019-20</c:v>
                </c:pt>
                <c:pt idx="3">
                  <c:v>2020-21</c:v>
                </c:pt>
                <c:pt idx="4">
                  <c:v>2021-22</c:v>
                </c:pt>
              </c:strCache>
            </c:strRef>
          </c:cat>
          <c:val>
            <c:numRef>
              <c:f>'South America'!$C$37:$G$37</c:f>
              <c:numCache>
                <c:formatCode>#,##0</c:formatCode>
                <c:ptCount val="5"/>
                <c:pt idx="0">
                  <c:v>90</c:v>
                </c:pt>
                <c:pt idx="1">
                  <c:v>95</c:v>
                </c:pt>
                <c:pt idx="2">
                  <c:v>125</c:v>
                </c:pt>
                <c:pt idx="3">
                  <c:v>160</c:v>
                </c:pt>
                <c:pt idx="4">
                  <c:v>180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3582-4180-8811-7B83109F24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37916543"/>
        <c:axId val="837916127"/>
      </c:lineChart>
      <c:catAx>
        <c:axId val="8379165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late Pro" panose="020B0604020203020204" pitchFamily="34" charset="0"/>
                <a:ea typeface="+mn-ea"/>
                <a:cs typeface="+mn-cs"/>
              </a:defRPr>
            </a:pPr>
            <a:endParaRPr lang="en-US"/>
          </a:p>
        </c:txPr>
        <c:crossAx val="837916127"/>
        <c:crosses val="autoZero"/>
        <c:auto val="1"/>
        <c:lblAlgn val="ctr"/>
        <c:lblOffset val="100"/>
        <c:noMultiLvlLbl val="0"/>
      </c:catAx>
      <c:valAx>
        <c:axId val="837916127"/>
        <c:scaling>
          <c:orientation val="minMax"/>
          <c:max val="1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late Pro" panose="020B0604020203020204" pitchFamily="34" charset="0"/>
                    <a:ea typeface="+mn-ea"/>
                    <a:cs typeface="+mn-cs"/>
                  </a:defRPr>
                </a:pPr>
                <a:r>
                  <a:rPr lang="en-GB"/>
                  <a:t>UK TNE STUDENTS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Slate Pro" panose="020B0604020203020204" pitchFamily="34" charset="0"/>
                  <a:ea typeface="+mn-ea"/>
                  <a:cs typeface="+mn-cs"/>
                </a:defRPr>
              </a:pPr>
              <a:endParaRPr lang="en-US"/>
            </a:p>
          </c:txPr>
        </c:title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late Pro" panose="020B0604020203020204" pitchFamily="34" charset="0"/>
                <a:ea typeface="+mn-ea"/>
                <a:cs typeface="+mn-cs"/>
              </a:defRPr>
            </a:pPr>
            <a:endParaRPr lang="en-US"/>
          </a:p>
        </c:txPr>
        <c:crossAx val="837916543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late Pro" panose="020B0604020203020204" pitchFamily="34" charset="0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200">
          <a:latin typeface="Slate Pro" panose="020B0604020203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2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late Pro" panose="020B0604020203020204" pitchFamily="34" charset="0"/>
                <a:ea typeface="+mn-ea"/>
                <a:cs typeface="+mn-cs"/>
              </a:defRPr>
            </a:pPr>
            <a:r>
              <a:rPr lang="en-GB"/>
              <a:t>NUMBER OF UK HE TNE STUDENTS IN SOUTH AMERICA, 2017–18 TO 2021–22</a:t>
            </a:r>
            <a:endParaRPr lang="en-US"/>
          </a:p>
        </c:rich>
      </c:tx>
      <c:layout>
        <c:manualLayout>
          <c:xMode val="edge"/>
          <c:yMode val="edge"/>
          <c:x val="0.14810229938153668"/>
          <c:y val="3.925433408505422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2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Slate Pro" panose="020B0604020203020204" pitchFamily="34" charset="0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8.7451001054421412E-2"/>
          <c:y val="0.14265181928740661"/>
          <c:w val="0.89093728162648311"/>
          <c:h val="0.71528743516555893"/>
        </c:manualLayout>
      </c:layout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Slate Pro" panose="020B0604020203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'South America'!$B$8:$B$12</c:f>
              <c:strCache>
                <c:ptCount val="5"/>
                <c:pt idx="0">
                  <c:v>2017-18</c:v>
                </c:pt>
                <c:pt idx="1">
                  <c:v>2018-19</c:v>
                </c:pt>
                <c:pt idx="2">
                  <c:v>2019-20</c:v>
                </c:pt>
                <c:pt idx="3">
                  <c:v>2020-21</c:v>
                </c:pt>
                <c:pt idx="4">
                  <c:v>2021-22</c:v>
                </c:pt>
              </c:strCache>
            </c:strRef>
          </c:cat>
          <c:val>
            <c:numRef>
              <c:f>'South America'!$C$8:$C$12</c:f>
              <c:numCache>
                <c:formatCode>#,##0</c:formatCode>
                <c:ptCount val="5"/>
                <c:pt idx="0">
                  <c:v>1805</c:v>
                </c:pt>
                <c:pt idx="1">
                  <c:v>2040</c:v>
                </c:pt>
                <c:pt idx="2">
                  <c:v>2515</c:v>
                </c:pt>
                <c:pt idx="3">
                  <c:v>3060</c:v>
                </c:pt>
                <c:pt idx="4">
                  <c:v>3155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1D1-4CA5-AA9C-6EE39A866F53}"/>
            </c:ext>
          </c:extLst>
        </c:ser>
        <c:dLbls>
          <c:dLblPos val="t"/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797509119"/>
        <c:axId val="797514111"/>
      </c:lineChart>
      <c:catAx>
        <c:axId val="797509119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late Pro" panose="020B0604020203020204" pitchFamily="34" charset="0"/>
                    <a:ea typeface="+mn-ea"/>
                    <a:cs typeface="+mn-cs"/>
                  </a:defRPr>
                </a:pPr>
                <a:r>
                  <a:rPr lang="en-GB"/>
                  <a:t>ACADEMIC YEAR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Slate Pro" panose="020B0604020203020204" pitchFamily="34" charset="0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late Pro" panose="020B0604020203020204" pitchFamily="34" charset="0"/>
                <a:ea typeface="+mn-ea"/>
                <a:cs typeface="+mn-cs"/>
              </a:defRPr>
            </a:pPr>
            <a:endParaRPr lang="en-US"/>
          </a:p>
        </c:txPr>
        <c:crossAx val="797514111"/>
        <c:crosses val="autoZero"/>
        <c:auto val="1"/>
        <c:lblAlgn val="ctr"/>
        <c:lblOffset val="100"/>
        <c:noMultiLvlLbl val="0"/>
      </c:catAx>
      <c:valAx>
        <c:axId val="79751411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late Pro" panose="020B0604020203020204" pitchFamily="34" charset="0"/>
                    <a:ea typeface="+mn-ea"/>
                    <a:cs typeface="+mn-cs"/>
                  </a:defRPr>
                </a:pPr>
                <a:r>
                  <a:rPr lang="en-GB"/>
                  <a:t>UK TNE STUDENTS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Slate Pro" panose="020B0604020203020204" pitchFamily="34" charset="0"/>
                  <a:ea typeface="+mn-ea"/>
                  <a:cs typeface="+mn-cs"/>
                </a:defRPr>
              </a:pPr>
              <a:endParaRPr lang="en-US"/>
            </a:p>
          </c:txPr>
        </c:title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late Pro" panose="020B0604020203020204" pitchFamily="34" charset="0"/>
                <a:ea typeface="+mn-ea"/>
                <a:cs typeface="+mn-cs"/>
              </a:defRPr>
            </a:pPr>
            <a:endParaRPr lang="en-US"/>
          </a:p>
        </c:txPr>
        <c:crossAx val="79750911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100">
          <a:latin typeface="Slate Pro" panose="020B0604020203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2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late Pro" panose="020B0604020203020204" pitchFamily="34" charset="0"/>
                <a:ea typeface="+mn-ea"/>
                <a:cs typeface="+mn-cs"/>
              </a:defRPr>
            </a:pPr>
            <a:r>
              <a:rPr lang="en-GB"/>
              <a:t>NUMBER OF UK HE TNE STUDENTS IN AFRICA, 2017–18 TO 2021–22 </a:t>
            </a:r>
            <a:endParaRPr lang="en-US"/>
          </a:p>
        </c:rich>
      </c:tx>
      <c:layout>
        <c:manualLayout>
          <c:xMode val="edge"/>
          <c:yMode val="edge"/>
          <c:x val="0.15189139243323685"/>
          <c:y val="3.655639785821076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2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Slate Pro" panose="020B0604020203020204" pitchFamily="34" charset="0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8.7451001054421412E-2"/>
          <c:y val="0.14265181928740661"/>
          <c:w val="0.89093728162648311"/>
          <c:h val="0.71528743516555893"/>
        </c:manualLayout>
      </c:layout>
      <c:lineChart>
        <c:grouping val="standard"/>
        <c:varyColors val="0"/>
        <c:ser>
          <c:idx val="0"/>
          <c:order val="0"/>
          <c:tx>
            <c:strRef>
              <c:f>Africa!$C$7</c:f>
              <c:strCache>
                <c:ptCount val="1"/>
                <c:pt idx="0">
                  <c:v>Number of Students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Slate Pro" panose="020B0604020203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Africa!$B$8:$B$12</c:f>
              <c:strCache>
                <c:ptCount val="5"/>
                <c:pt idx="0">
                  <c:v>2017-18</c:v>
                </c:pt>
                <c:pt idx="1">
                  <c:v>2018-19</c:v>
                </c:pt>
                <c:pt idx="2">
                  <c:v>2019-20</c:v>
                </c:pt>
                <c:pt idx="3">
                  <c:v>2020-21</c:v>
                </c:pt>
                <c:pt idx="4">
                  <c:v>2021-22</c:v>
                </c:pt>
              </c:strCache>
            </c:strRef>
          </c:cat>
          <c:val>
            <c:numRef>
              <c:f>Africa!$C$8:$C$12</c:f>
              <c:numCache>
                <c:formatCode>#,##0</c:formatCode>
                <c:ptCount val="5"/>
                <c:pt idx="0">
                  <c:v>48835</c:v>
                </c:pt>
                <c:pt idx="1">
                  <c:v>45455</c:v>
                </c:pt>
                <c:pt idx="2">
                  <c:v>47845</c:v>
                </c:pt>
                <c:pt idx="3">
                  <c:v>56140</c:v>
                </c:pt>
                <c:pt idx="4">
                  <c:v>58355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504-4A33-840C-4968A27BB051}"/>
            </c:ext>
          </c:extLst>
        </c:ser>
        <c:dLbls>
          <c:dLblPos val="t"/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797509119"/>
        <c:axId val="797514111"/>
      </c:lineChart>
      <c:catAx>
        <c:axId val="797509119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late Pro" panose="020B0604020203020204" pitchFamily="34" charset="0"/>
                    <a:ea typeface="+mn-ea"/>
                    <a:cs typeface="+mn-cs"/>
                  </a:defRPr>
                </a:pPr>
                <a:r>
                  <a:rPr lang="en-GB"/>
                  <a:t>ACADEMIC YEAR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Slate Pro" panose="020B0604020203020204" pitchFamily="34" charset="0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late Pro" panose="020B0604020203020204" pitchFamily="34" charset="0"/>
                <a:ea typeface="+mn-ea"/>
                <a:cs typeface="+mn-cs"/>
              </a:defRPr>
            </a:pPr>
            <a:endParaRPr lang="en-US"/>
          </a:p>
        </c:txPr>
        <c:crossAx val="797514111"/>
        <c:crosses val="autoZero"/>
        <c:auto val="1"/>
        <c:lblAlgn val="ctr"/>
        <c:lblOffset val="100"/>
        <c:noMultiLvlLbl val="0"/>
      </c:catAx>
      <c:valAx>
        <c:axId val="79751411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late Pro" panose="020B0604020203020204" pitchFamily="34" charset="0"/>
                    <a:ea typeface="+mn-ea"/>
                    <a:cs typeface="+mn-cs"/>
                  </a:defRPr>
                </a:pPr>
                <a:r>
                  <a:rPr lang="en-GB"/>
                  <a:t>UK TNE STUDENTS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Slate Pro" panose="020B0604020203020204" pitchFamily="34" charset="0"/>
                  <a:ea typeface="+mn-ea"/>
                  <a:cs typeface="+mn-cs"/>
                </a:defRPr>
              </a:pPr>
              <a:endParaRPr lang="en-US"/>
            </a:p>
          </c:txPr>
        </c:title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late Pro" panose="020B0604020203020204" pitchFamily="34" charset="0"/>
                <a:ea typeface="+mn-ea"/>
                <a:cs typeface="+mn-cs"/>
              </a:defRPr>
            </a:pPr>
            <a:endParaRPr lang="en-US"/>
          </a:p>
        </c:txPr>
        <c:crossAx val="797509119"/>
        <c:crosses val="autoZero"/>
        <c:crossBetween val="between"/>
        <c:majorUnit val="5000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100">
          <a:latin typeface="Slate Pro" panose="020B0604020203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4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late Pro" panose="020B0604020203020204" pitchFamily="34" charset="0"/>
                <a:ea typeface="+mn-ea"/>
                <a:cs typeface="+mn-cs"/>
              </a:defRPr>
            </a:pPr>
            <a:r>
              <a:rPr lang="en-GB" sz="1440" b="0" i="0" u="none" strike="noStrike" baseline="0"/>
              <a:t>TOP 5 COUNTRIES FOR UK HE TNE STUDENTS IN AFRICA, 2021–22 AND CHANGES SINCE 2017–18</a:t>
            </a:r>
            <a:endParaRPr lang="en-GB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4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Slate Pro" panose="020B0604020203020204" pitchFamily="34" charset="0"/>
              <a:ea typeface="+mn-ea"/>
              <a:cs typeface="+mn-cs"/>
            </a:defRPr>
          </a:pPr>
          <a:endParaRPr lang="en-GB"/>
        </a:p>
      </c:txPr>
    </c:title>
    <c:autoTitleDeleted val="0"/>
    <c:plotArea>
      <c:layout>
        <c:manualLayout>
          <c:layoutTarget val="inner"/>
          <c:xMode val="edge"/>
          <c:yMode val="edge"/>
          <c:x val="0.12799658342045722"/>
          <c:y val="0.10593523993461081"/>
          <c:w val="0.85834452915605386"/>
          <c:h val="0.60267677449839641"/>
        </c:manualLayout>
      </c:layout>
      <c:lineChart>
        <c:grouping val="standard"/>
        <c:varyColors val="0"/>
        <c:ser>
          <c:idx val="0"/>
          <c:order val="0"/>
          <c:tx>
            <c:strRef>
              <c:f>Africa!$B$33</c:f>
              <c:strCache>
                <c:ptCount val="1"/>
                <c:pt idx="0">
                  <c:v>Egypt</c:v>
                </c:pt>
              </c:strCache>
            </c:strRef>
          </c:tx>
          <c:spPr>
            <a:ln w="28575" cap="rnd">
              <a:solidFill>
                <a:srgbClr val="17A4A5"/>
              </a:solidFill>
              <a:round/>
            </a:ln>
            <a:effectLst/>
          </c:spPr>
          <c:marker>
            <c:symbol val="circle"/>
            <c:size val="8"/>
            <c:spPr>
              <a:solidFill>
                <a:srgbClr val="17A4A5"/>
              </a:solidFill>
              <a:ln w="9525">
                <a:solidFill>
                  <a:srgbClr val="17A4A5"/>
                </a:solidFill>
              </a:ln>
              <a:effectLst/>
            </c:spPr>
          </c:marker>
          <c:val>
            <c:numRef>
              <c:f>Africa!$C$33:$G$33</c:f>
              <c:numCache>
                <c:formatCode>#,##0</c:formatCode>
                <c:ptCount val="5"/>
                <c:pt idx="0">
                  <c:v>20265</c:v>
                </c:pt>
                <c:pt idx="1">
                  <c:v>20120</c:v>
                </c:pt>
                <c:pt idx="2">
                  <c:v>19590</c:v>
                </c:pt>
                <c:pt idx="3">
                  <c:v>23805</c:v>
                </c:pt>
                <c:pt idx="4">
                  <c:v>24545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393-4C77-BAB7-1BA541DA6C59}"/>
            </c:ext>
          </c:extLst>
        </c:ser>
        <c:ser>
          <c:idx val="1"/>
          <c:order val="1"/>
          <c:tx>
            <c:strRef>
              <c:f>Africa!$B$34</c:f>
              <c:strCache>
                <c:ptCount val="1"/>
                <c:pt idx="0">
                  <c:v>Nigeria</c:v>
                </c:pt>
              </c:strCache>
            </c:strRef>
          </c:tx>
          <c:spPr>
            <a:ln w="28575" cap="rnd">
              <a:solidFill>
                <a:srgbClr val="00529B"/>
              </a:solidFill>
              <a:round/>
            </a:ln>
            <a:effectLst/>
          </c:spPr>
          <c:marker>
            <c:symbol val="x"/>
            <c:size val="10"/>
            <c:spPr>
              <a:noFill/>
              <a:ln w="25400">
                <a:solidFill>
                  <a:srgbClr val="00529B"/>
                </a:solidFill>
              </a:ln>
              <a:effectLst/>
            </c:spPr>
          </c:marker>
          <c:val>
            <c:numRef>
              <c:f>Africa!$C$34:$G$34</c:f>
              <c:numCache>
                <c:formatCode>#,##0</c:formatCode>
                <c:ptCount val="5"/>
                <c:pt idx="0">
                  <c:v>5095</c:v>
                </c:pt>
                <c:pt idx="1">
                  <c:v>3615</c:v>
                </c:pt>
                <c:pt idx="2">
                  <c:v>4360</c:v>
                </c:pt>
                <c:pt idx="3">
                  <c:v>5765</c:v>
                </c:pt>
                <c:pt idx="4">
                  <c:v>6050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393-4C77-BAB7-1BA541DA6C59}"/>
            </c:ext>
          </c:extLst>
        </c:ser>
        <c:ser>
          <c:idx val="2"/>
          <c:order val="2"/>
          <c:tx>
            <c:strRef>
              <c:f>Africa!$B$35</c:f>
              <c:strCache>
                <c:ptCount val="1"/>
                <c:pt idx="0">
                  <c:v>South Africa</c:v>
                </c:pt>
              </c:strCache>
            </c:strRef>
          </c:tx>
          <c:spPr>
            <a:ln w="28575" cap="rnd">
              <a:solidFill>
                <a:srgbClr val="C80645"/>
              </a:solidFill>
              <a:round/>
            </a:ln>
            <a:effectLst/>
          </c:spPr>
          <c:marker>
            <c:symbol val="triangle"/>
            <c:size val="8"/>
            <c:spPr>
              <a:solidFill>
                <a:srgbClr val="C80645"/>
              </a:solidFill>
              <a:ln w="9525">
                <a:solidFill>
                  <a:srgbClr val="C80645"/>
                </a:solidFill>
              </a:ln>
              <a:effectLst/>
            </c:spPr>
          </c:marker>
          <c:val>
            <c:numRef>
              <c:f>Africa!$C$35:$G$35</c:f>
              <c:numCache>
                <c:formatCode>#,##0</c:formatCode>
                <c:ptCount val="5"/>
                <c:pt idx="0">
                  <c:v>4120</c:v>
                </c:pt>
                <c:pt idx="1">
                  <c:v>4130</c:v>
                </c:pt>
                <c:pt idx="2">
                  <c:v>4930</c:v>
                </c:pt>
                <c:pt idx="3">
                  <c:v>5440</c:v>
                </c:pt>
                <c:pt idx="4">
                  <c:v>5965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393-4C77-BAB7-1BA541DA6C59}"/>
            </c:ext>
          </c:extLst>
        </c:ser>
        <c:ser>
          <c:idx val="3"/>
          <c:order val="3"/>
          <c:tx>
            <c:strRef>
              <c:f>Africa!$B$36</c:f>
              <c:strCache>
                <c:ptCount val="1"/>
                <c:pt idx="0">
                  <c:v>Ghana</c:v>
                </c:pt>
              </c:strCache>
            </c:strRef>
          </c:tx>
          <c:spPr>
            <a:ln w="28575" cap="rnd">
              <a:solidFill>
                <a:srgbClr val="B8EBF7"/>
              </a:solidFill>
              <a:round/>
            </a:ln>
            <a:effectLst/>
          </c:spPr>
          <c:marker>
            <c:symbol val="diamond"/>
            <c:size val="8"/>
            <c:spPr>
              <a:solidFill>
                <a:srgbClr val="B8EBF7"/>
              </a:solidFill>
              <a:ln w="9525">
                <a:solidFill>
                  <a:srgbClr val="B8EBF7"/>
                </a:solidFill>
              </a:ln>
              <a:effectLst/>
            </c:spPr>
          </c:marker>
          <c:val>
            <c:numRef>
              <c:f>Africa!$C$36:$G$36</c:f>
              <c:numCache>
                <c:formatCode>#,##0</c:formatCode>
                <c:ptCount val="5"/>
                <c:pt idx="0">
                  <c:v>3895</c:v>
                </c:pt>
                <c:pt idx="1">
                  <c:v>3880</c:v>
                </c:pt>
                <c:pt idx="2">
                  <c:v>3905</c:v>
                </c:pt>
                <c:pt idx="3">
                  <c:v>3930</c:v>
                </c:pt>
                <c:pt idx="4">
                  <c:v>3525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393-4C77-BAB7-1BA541DA6C59}"/>
            </c:ext>
          </c:extLst>
        </c:ser>
        <c:ser>
          <c:idx val="4"/>
          <c:order val="4"/>
          <c:tx>
            <c:strRef>
              <c:f>Africa!$B$37</c:f>
              <c:strCache>
                <c:ptCount val="1"/>
                <c:pt idx="0">
                  <c:v>Mauritius</c:v>
                </c:pt>
              </c:strCache>
            </c:strRef>
          </c:tx>
          <c:spPr>
            <a:ln w="28575" cap="rnd">
              <a:solidFill>
                <a:srgbClr val="FFED5D"/>
              </a:solidFill>
              <a:round/>
            </a:ln>
            <a:effectLst/>
          </c:spPr>
          <c:marker>
            <c:symbol val="square"/>
            <c:size val="8"/>
            <c:spPr>
              <a:solidFill>
                <a:srgbClr val="FFED5D"/>
              </a:solidFill>
              <a:ln w="9525">
                <a:solidFill>
                  <a:srgbClr val="FFED5D"/>
                </a:solidFill>
              </a:ln>
              <a:effectLst/>
            </c:spPr>
          </c:marker>
          <c:val>
            <c:numRef>
              <c:f>Africa!$C$37:$G$37</c:f>
              <c:numCache>
                <c:formatCode>#,##0</c:formatCode>
                <c:ptCount val="5"/>
                <c:pt idx="0">
                  <c:v>2860</c:v>
                </c:pt>
                <c:pt idx="1">
                  <c:v>2940</c:v>
                </c:pt>
                <c:pt idx="2">
                  <c:v>3015</c:v>
                </c:pt>
                <c:pt idx="3">
                  <c:v>3370</c:v>
                </c:pt>
                <c:pt idx="4">
                  <c:v>3340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5393-4C77-BAB7-1BA541DA6C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37916543"/>
        <c:axId val="837916127"/>
      </c:lineChart>
      <c:catAx>
        <c:axId val="8379165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late Pro" panose="020B0604020203020204" pitchFamily="34" charset="0"/>
                <a:ea typeface="+mn-ea"/>
                <a:cs typeface="+mn-cs"/>
              </a:defRPr>
            </a:pPr>
            <a:endParaRPr lang="en-US"/>
          </a:p>
        </c:txPr>
        <c:crossAx val="837916127"/>
        <c:crosses val="autoZero"/>
        <c:auto val="1"/>
        <c:lblAlgn val="ctr"/>
        <c:lblOffset val="100"/>
        <c:noMultiLvlLbl val="0"/>
      </c:catAx>
      <c:valAx>
        <c:axId val="8379161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late Pro" panose="020B0604020203020204" pitchFamily="34" charset="0"/>
                    <a:ea typeface="+mn-ea"/>
                    <a:cs typeface="+mn-cs"/>
                  </a:defRPr>
                </a:pPr>
                <a:r>
                  <a:rPr lang="en-GB"/>
                  <a:t>UK TNE STUDENTS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Slate Pro" panose="020B0604020203020204" pitchFamily="34" charset="0"/>
                  <a:ea typeface="+mn-ea"/>
                  <a:cs typeface="+mn-cs"/>
                </a:defRPr>
              </a:pPr>
              <a:endParaRPr lang="en-US"/>
            </a:p>
          </c:txPr>
        </c:title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late Pro" panose="020B0604020203020204" pitchFamily="34" charset="0"/>
                <a:ea typeface="+mn-ea"/>
                <a:cs typeface="+mn-cs"/>
              </a:defRPr>
            </a:pPr>
            <a:endParaRPr lang="en-US"/>
          </a:p>
        </c:txPr>
        <c:crossAx val="837916543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late Pro" panose="020B0604020203020204" pitchFamily="34" charset="0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200">
          <a:latin typeface="Slate Pro" panose="020B0604020203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2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late Pro" panose="020B0604020203020204" pitchFamily="34" charset="0"/>
                <a:ea typeface="+mn-ea"/>
                <a:cs typeface="+mn-cs"/>
              </a:defRPr>
            </a:pPr>
            <a:r>
              <a:rPr lang="en-GB"/>
              <a:t>NUMBER OF UK HE TNE STUDENTS IN ASIA, 2017–18 TO 2021–22 </a:t>
            </a:r>
            <a:endParaRPr lang="en-US"/>
          </a:p>
        </c:rich>
      </c:tx>
      <c:layout>
        <c:manualLayout>
          <c:xMode val="edge"/>
          <c:yMode val="edge"/>
          <c:x val="0.14810229938153668"/>
          <c:y val="3.925433408505422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2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Slate Pro" panose="020B0604020203020204" pitchFamily="34" charset="0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8.7451001054421412E-2"/>
          <c:y val="0.14265181928740661"/>
          <c:w val="0.89093728162648311"/>
          <c:h val="0.71528743516555893"/>
        </c:manualLayout>
      </c:layout>
      <c:lineChart>
        <c:grouping val="standard"/>
        <c:varyColors val="0"/>
        <c:ser>
          <c:idx val="0"/>
          <c:order val="0"/>
          <c:tx>
            <c:strRef>
              <c:f>Asia!$C$7</c:f>
              <c:strCache>
                <c:ptCount val="1"/>
                <c:pt idx="0">
                  <c:v>Number of Students</c:v>
                </c:pt>
              </c:strCache>
            </c:strRef>
          </c:tx>
          <c:spPr>
            <a:ln w="28575" cap="rnd">
              <a:solidFill>
                <a:srgbClr val="00529B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Slate Pro" panose="020B0604020203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Asia!$B$8:$B$12</c:f>
              <c:strCache>
                <c:ptCount val="5"/>
                <c:pt idx="0">
                  <c:v>2017-18</c:v>
                </c:pt>
                <c:pt idx="1">
                  <c:v>2018-19</c:v>
                </c:pt>
                <c:pt idx="2">
                  <c:v>2019-20</c:v>
                </c:pt>
                <c:pt idx="3">
                  <c:v>2020-21</c:v>
                </c:pt>
                <c:pt idx="4">
                  <c:v>2021-22</c:v>
                </c:pt>
              </c:strCache>
            </c:strRef>
          </c:cat>
          <c:val>
            <c:numRef>
              <c:f>Asia!$C$8:$C$12</c:f>
              <c:numCache>
                <c:formatCode>#,##0</c:formatCode>
                <c:ptCount val="5"/>
                <c:pt idx="0">
                  <c:v>200285</c:v>
                </c:pt>
                <c:pt idx="1">
                  <c:v>205115</c:v>
                </c:pt>
                <c:pt idx="2">
                  <c:v>225440</c:v>
                </c:pt>
                <c:pt idx="3">
                  <c:v>250900</c:v>
                </c:pt>
                <c:pt idx="4">
                  <c:v>281900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A58-4253-972B-C5ECDDEF0D6A}"/>
            </c:ext>
          </c:extLst>
        </c:ser>
        <c:dLbls>
          <c:dLblPos val="t"/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797509119"/>
        <c:axId val="797514111"/>
      </c:lineChart>
      <c:catAx>
        <c:axId val="797509119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late Pro" panose="020B0604020203020204" pitchFamily="34" charset="0"/>
                    <a:ea typeface="+mn-ea"/>
                    <a:cs typeface="+mn-cs"/>
                  </a:defRPr>
                </a:pPr>
                <a:r>
                  <a:rPr lang="en-GB"/>
                  <a:t>ACADEMIC YEAR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Slate Pro" panose="020B0604020203020204" pitchFamily="34" charset="0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late Pro" panose="020B0604020203020204" pitchFamily="34" charset="0"/>
                <a:ea typeface="+mn-ea"/>
                <a:cs typeface="+mn-cs"/>
              </a:defRPr>
            </a:pPr>
            <a:endParaRPr lang="en-US"/>
          </a:p>
        </c:txPr>
        <c:crossAx val="797514111"/>
        <c:crosses val="autoZero"/>
        <c:auto val="1"/>
        <c:lblAlgn val="ctr"/>
        <c:lblOffset val="100"/>
        <c:noMultiLvlLbl val="0"/>
      </c:catAx>
      <c:valAx>
        <c:axId val="79751411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late Pro" panose="020B0604020203020204" pitchFamily="34" charset="0"/>
                    <a:ea typeface="+mn-ea"/>
                    <a:cs typeface="+mn-cs"/>
                  </a:defRPr>
                </a:pPr>
                <a:r>
                  <a:rPr lang="en-GB"/>
                  <a:t>UK TNE STUDENTS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Slate Pro" panose="020B0604020203020204" pitchFamily="34" charset="0"/>
                  <a:ea typeface="+mn-ea"/>
                  <a:cs typeface="+mn-cs"/>
                </a:defRPr>
              </a:pPr>
              <a:endParaRPr lang="en-US"/>
            </a:p>
          </c:txPr>
        </c:title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late Pro" panose="020B0604020203020204" pitchFamily="34" charset="0"/>
                <a:ea typeface="+mn-ea"/>
                <a:cs typeface="+mn-cs"/>
              </a:defRPr>
            </a:pPr>
            <a:endParaRPr lang="en-US"/>
          </a:p>
        </c:txPr>
        <c:crossAx val="797509119"/>
        <c:crosses val="autoZero"/>
        <c:crossBetween val="between"/>
        <c:majorUnit val="20000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100">
          <a:latin typeface="Slate Pro" panose="020B0604020203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4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late Pro" panose="020B0604020203020204" pitchFamily="34" charset="0"/>
                <a:ea typeface="+mn-ea"/>
                <a:cs typeface="+mn-cs"/>
              </a:defRPr>
            </a:pPr>
            <a:r>
              <a:rPr lang="en-GB" sz="1440" b="0" i="0" u="none" strike="noStrike" baseline="0"/>
              <a:t>TOP 5 COUNTRIES FOR UK HE TNE STUDENTS IN ASIA, 2021–22 AND CHANGES SINCE 2017–18</a:t>
            </a:r>
            <a:endParaRPr lang="en-GB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4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Slate Pro" panose="020B0604020203020204" pitchFamily="34" charset="0"/>
              <a:ea typeface="+mn-ea"/>
              <a:cs typeface="+mn-cs"/>
            </a:defRPr>
          </a:pPr>
          <a:endParaRPr lang="en-GB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Asia!$B$33</c:f>
              <c:strCache>
                <c:ptCount val="1"/>
                <c:pt idx="0">
                  <c:v>China</c:v>
                </c:pt>
              </c:strCache>
            </c:strRef>
          </c:tx>
          <c:spPr>
            <a:ln w="28575" cap="rnd">
              <a:solidFill>
                <a:srgbClr val="17A4A5"/>
              </a:solidFill>
              <a:round/>
            </a:ln>
            <a:effectLst/>
          </c:spPr>
          <c:marker>
            <c:symbol val="circle"/>
            <c:size val="8"/>
            <c:spPr>
              <a:solidFill>
                <a:srgbClr val="17A4A5"/>
              </a:solidFill>
              <a:ln w="9525">
                <a:solidFill>
                  <a:srgbClr val="17A4A5"/>
                </a:solidFill>
              </a:ln>
              <a:effectLst/>
            </c:spPr>
          </c:marker>
          <c:cat>
            <c:strRef>
              <c:f>Asia!$C$32:$G$32</c:f>
              <c:strCache>
                <c:ptCount val="5"/>
                <c:pt idx="0">
                  <c:v>2017-18</c:v>
                </c:pt>
                <c:pt idx="1">
                  <c:v>2018-19</c:v>
                </c:pt>
                <c:pt idx="2">
                  <c:v>2019-20</c:v>
                </c:pt>
                <c:pt idx="3">
                  <c:v>2020-21</c:v>
                </c:pt>
                <c:pt idx="4">
                  <c:v>2021-22</c:v>
                </c:pt>
              </c:strCache>
            </c:strRef>
          </c:cat>
          <c:val>
            <c:numRef>
              <c:f>Asia!$C$33:$G$33</c:f>
              <c:numCache>
                <c:formatCode>#,##0</c:formatCode>
                <c:ptCount val="5"/>
                <c:pt idx="0">
                  <c:v>37365</c:v>
                </c:pt>
                <c:pt idx="1">
                  <c:v>41890</c:v>
                </c:pt>
                <c:pt idx="2">
                  <c:v>48700</c:v>
                </c:pt>
                <c:pt idx="3">
                  <c:v>60405</c:v>
                </c:pt>
                <c:pt idx="4">
                  <c:v>70175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229-4696-96A2-E9B719F07DAF}"/>
            </c:ext>
          </c:extLst>
        </c:ser>
        <c:ser>
          <c:idx val="1"/>
          <c:order val="1"/>
          <c:tx>
            <c:strRef>
              <c:f>Asia!$B$34</c:f>
              <c:strCache>
                <c:ptCount val="1"/>
                <c:pt idx="0">
                  <c:v>Malaysia</c:v>
                </c:pt>
              </c:strCache>
            </c:strRef>
          </c:tx>
          <c:spPr>
            <a:ln w="28575" cap="rnd">
              <a:solidFill>
                <a:srgbClr val="00529B"/>
              </a:solidFill>
              <a:round/>
            </a:ln>
            <a:effectLst/>
          </c:spPr>
          <c:marker>
            <c:symbol val="x"/>
            <c:size val="10"/>
            <c:spPr>
              <a:noFill/>
              <a:ln w="25400">
                <a:solidFill>
                  <a:srgbClr val="00529B"/>
                </a:solidFill>
              </a:ln>
              <a:effectLst/>
            </c:spPr>
          </c:marker>
          <c:cat>
            <c:strRef>
              <c:f>Asia!$C$32:$G$32</c:f>
              <c:strCache>
                <c:ptCount val="5"/>
                <c:pt idx="0">
                  <c:v>2017-18</c:v>
                </c:pt>
                <c:pt idx="1">
                  <c:v>2018-19</c:v>
                </c:pt>
                <c:pt idx="2">
                  <c:v>2019-20</c:v>
                </c:pt>
                <c:pt idx="3">
                  <c:v>2020-21</c:v>
                </c:pt>
                <c:pt idx="4">
                  <c:v>2021-22</c:v>
                </c:pt>
              </c:strCache>
            </c:strRef>
          </c:cat>
          <c:val>
            <c:numRef>
              <c:f>Asia!$C$34:$G$34</c:f>
              <c:numCache>
                <c:formatCode>#,##0</c:formatCode>
                <c:ptCount val="5"/>
                <c:pt idx="0">
                  <c:v>50105</c:v>
                </c:pt>
                <c:pt idx="1">
                  <c:v>48150</c:v>
                </c:pt>
                <c:pt idx="2">
                  <c:v>49160</c:v>
                </c:pt>
                <c:pt idx="3">
                  <c:v>48240</c:v>
                </c:pt>
                <c:pt idx="4">
                  <c:v>48625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229-4696-96A2-E9B719F07DAF}"/>
            </c:ext>
          </c:extLst>
        </c:ser>
        <c:ser>
          <c:idx val="2"/>
          <c:order val="2"/>
          <c:tx>
            <c:strRef>
              <c:f>Asia!$B$35</c:f>
              <c:strCache>
                <c:ptCount val="1"/>
                <c:pt idx="0">
                  <c:v>Sri Lanka</c:v>
                </c:pt>
              </c:strCache>
            </c:strRef>
          </c:tx>
          <c:spPr>
            <a:ln w="28575" cap="rnd">
              <a:solidFill>
                <a:srgbClr val="C80645"/>
              </a:solidFill>
              <a:round/>
            </a:ln>
            <a:effectLst/>
          </c:spPr>
          <c:marker>
            <c:symbol val="triangle"/>
            <c:size val="8"/>
            <c:spPr>
              <a:solidFill>
                <a:srgbClr val="C80645"/>
              </a:solidFill>
              <a:ln w="9525">
                <a:solidFill>
                  <a:srgbClr val="C80645"/>
                </a:solidFill>
              </a:ln>
              <a:effectLst/>
            </c:spPr>
          </c:marker>
          <c:cat>
            <c:strRef>
              <c:f>Asia!$C$32:$G$32</c:f>
              <c:strCache>
                <c:ptCount val="5"/>
                <c:pt idx="0">
                  <c:v>2017-18</c:v>
                </c:pt>
                <c:pt idx="1">
                  <c:v>2018-19</c:v>
                </c:pt>
                <c:pt idx="2">
                  <c:v>2019-20</c:v>
                </c:pt>
                <c:pt idx="3">
                  <c:v>2020-21</c:v>
                </c:pt>
                <c:pt idx="4">
                  <c:v>2021-22</c:v>
                </c:pt>
              </c:strCache>
            </c:strRef>
          </c:cat>
          <c:val>
            <c:numRef>
              <c:f>Asia!$C$35:$G$35</c:f>
              <c:numCache>
                <c:formatCode>#,##0</c:formatCode>
                <c:ptCount val="5"/>
                <c:pt idx="0">
                  <c:v>24205</c:v>
                </c:pt>
                <c:pt idx="1">
                  <c:v>25255</c:v>
                </c:pt>
                <c:pt idx="2">
                  <c:v>30755</c:v>
                </c:pt>
                <c:pt idx="3">
                  <c:v>37100</c:v>
                </c:pt>
                <c:pt idx="4">
                  <c:v>46880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229-4696-96A2-E9B719F07DAF}"/>
            </c:ext>
          </c:extLst>
        </c:ser>
        <c:ser>
          <c:idx val="3"/>
          <c:order val="3"/>
          <c:tx>
            <c:strRef>
              <c:f>Asia!$B$36</c:f>
              <c:strCache>
                <c:ptCount val="1"/>
                <c:pt idx="0">
                  <c:v>Singapore</c:v>
                </c:pt>
              </c:strCache>
            </c:strRef>
          </c:tx>
          <c:spPr>
            <a:ln w="28575" cap="rnd">
              <a:solidFill>
                <a:srgbClr val="B8EBF7"/>
              </a:solidFill>
              <a:round/>
            </a:ln>
            <a:effectLst/>
          </c:spPr>
          <c:marker>
            <c:symbol val="diamond"/>
            <c:size val="8"/>
            <c:spPr>
              <a:solidFill>
                <a:srgbClr val="B8EBF7"/>
              </a:solidFill>
              <a:ln w="9525">
                <a:solidFill>
                  <a:srgbClr val="B8EBF7"/>
                </a:solidFill>
              </a:ln>
              <a:effectLst/>
            </c:spPr>
          </c:marker>
          <c:cat>
            <c:strRef>
              <c:f>Asia!$C$32:$G$32</c:f>
              <c:strCache>
                <c:ptCount val="5"/>
                <c:pt idx="0">
                  <c:v>2017-18</c:v>
                </c:pt>
                <c:pt idx="1">
                  <c:v>2018-19</c:v>
                </c:pt>
                <c:pt idx="2">
                  <c:v>2019-20</c:v>
                </c:pt>
                <c:pt idx="3">
                  <c:v>2020-21</c:v>
                </c:pt>
                <c:pt idx="4">
                  <c:v>2021-22</c:v>
                </c:pt>
              </c:strCache>
            </c:strRef>
          </c:cat>
          <c:val>
            <c:numRef>
              <c:f>Asia!$C$36:$G$36</c:f>
              <c:numCache>
                <c:formatCode>#,##0</c:formatCode>
                <c:ptCount val="5"/>
                <c:pt idx="0">
                  <c:v>29865</c:v>
                </c:pt>
                <c:pt idx="1">
                  <c:v>28475</c:v>
                </c:pt>
                <c:pt idx="2">
                  <c:v>27700</c:v>
                </c:pt>
                <c:pt idx="3">
                  <c:v>27730</c:v>
                </c:pt>
                <c:pt idx="4">
                  <c:v>29685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229-4696-96A2-E9B719F07DAF}"/>
            </c:ext>
          </c:extLst>
        </c:ser>
        <c:ser>
          <c:idx val="4"/>
          <c:order val="4"/>
          <c:tx>
            <c:strRef>
              <c:f>Asia!$B$37</c:f>
              <c:strCache>
                <c:ptCount val="1"/>
                <c:pt idx="0">
                  <c:v>Hong Kong (Special Administrative Region of China)</c:v>
                </c:pt>
              </c:strCache>
            </c:strRef>
          </c:tx>
          <c:spPr>
            <a:ln w="28575" cap="rnd">
              <a:solidFill>
                <a:srgbClr val="FFED5D"/>
              </a:solidFill>
              <a:round/>
            </a:ln>
            <a:effectLst/>
          </c:spPr>
          <c:marker>
            <c:symbol val="square"/>
            <c:size val="8"/>
            <c:spPr>
              <a:solidFill>
                <a:srgbClr val="FFED5D"/>
              </a:solidFill>
              <a:ln w="9525">
                <a:solidFill>
                  <a:srgbClr val="FFED5D"/>
                </a:solidFill>
              </a:ln>
              <a:effectLst/>
            </c:spPr>
          </c:marker>
          <c:cat>
            <c:strRef>
              <c:f>Asia!$C$32:$G$32</c:f>
              <c:strCache>
                <c:ptCount val="5"/>
                <c:pt idx="0">
                  <c:v>2017-18</c:v>
                </c:pt>
                <c:pt idx="1">
                  <c:v>2018-19</c:v>
                </c:pt>
                <c:pt idx="2">
                  <c:v>2019-20</c:v>
                </c:pt>
                <c:pt idx="3">
                  <c:v>2020-21</c:v>
                </c:pt>
                <c:pt idx="4">
                  <c:v>2021-22</c:v>
                </c:pt>
              </c:strCache>
            </c:strRef>
          </c:cat>
          <c:val>
            <c:numRef>
              <c:f>Asia!$C$37:$G$37</c:f>
              <c:numCache>
                <c:formatCode>#,##0</c:formatCode>
                <c:ptCount val="5"/>
                <c:pt idx="0">
                  <c:v>21800</c:v>
                </c:pt>
                <c:pt idx="1">
                  <c:v>21185</c:v>
                </c:pt>
                <c:pt idx="2">
                  <c:v>22400</c:v>
                </c:pt>
                <c:pt idx="3">
                  <c:v>22470</c:v>
                </c:pt>
                <c:pt idx="4">
                  <c:v>22075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229-4696-96A2-E9B719F07D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37916543"/>
        <c:axId val="837916127"/>
      </c:lineChart>
      <c:catAx>
        <c:axId val="8379165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late Pro" panose="020B0604020203020204" pitchFamily="34" charset="0"/>
                <a:ea typeface="+mn-ea"/>
                <a:cs typeface="+mn-cs"/>
              </a:defRPr>
            </a:pPr>
            <a:endParaRPr lang="en-US"/>
          </a:p>
        </c:txPr>
        <c:crossAx val="837916127"/>
        <c:crosses val="autoZero"/>
        <c:auto val="1"/>
        <c:lblAlgn val="ctr"/>
        <c:lblOffset val="100"/>
        <c:noMultiLvlLbl val="0"/>
      </c:catAx>
      <c:valAx>
        <c:axId val="8379161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late Pro" panose="020B0604020203020204" pitchFamily="34" charset="0"/>
                    <a:ea typeface="+mn-ea"/>
                    <a:cs typeface="+mn-cs"/>
                  </a:defRPr>
                </a:pPr>
                <a:r>
                  <a:rPr lang="en-GB"/>
                  <a:t>UK TNE STUDENTS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Slate Pro" panose="020B0604020203020204" pitchFamily="34" charset="0"/>
                  <a:ea typeface="+mn-ea"/>
                  <a:cs typeface="+mn-cs"/>
                </a:defRPr>
              </a:pPr>
              <a:endParaRPr lang="en-US"/>
            </a:p>
          </c:txPr>
        </c:title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late Pro" panose="020B0604020203020204" pitchFamily="34" charset="0"/>
                <a:ea typeface="+mn-ea"/>
                <a:cs typeface="+mn-cs"/>
              </a:defRPr>
            </a:pPr>
            <a:endParaRPr lang="en-US"/>
          </a:p>
        </c:txPr>
        <c:crossAx val="837916543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late Pro" panose="020B0604020203020204" pitchFamily="34" charset="0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200">
          <a:latin typeface="Slate Pro" panose="020B0604020203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2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late Pro" panose="020B0604020203020204" pitchFamily="34" charset="0"/>
                <a:ea typeface="+mn-ea"/>
                <a:cs typeface="+mn-cs"/>
              </a:defRPr>
            </a:pPr>
            <a:r>
              <a:rPr lang="en-GB"/>
              <a:t>NUMBER OF UK HE TNE STUDENTS IN AUSTRALASIA, 2017–18 TO 2021–22 </a:t>
            </a:r>
            <a:endParaRPr lang="en-US"/>
          </a:p>
        </c:rich>
      </c:tx>
      <c:layout>
        <c:manualLayout>
          <c:xMode val="edge"/>
          <c:yMode val="edge"/>
          <c:x val="0.14810229938153668"/>
          <c:y val="3.925433408505422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2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Slate Pro" panose="020B0604020203020204" pitchFamily="34" charset="0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8.7451001054421412E-2"/>
          <c:y val="0.14265181928740661"/>
          <c:w val="0.89093728162648311"/>
          <c:h val="0.71528743516555893"/>
        </c:manualLayout>
      </c:layout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Slate Pro" panose="020B0604020203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Australasia!$B$8:$B$12</c:f>
              <c:strCache>
                <c:ptCount val="5"/>
                <c:pt idx="0">
                  <c:v>2017-18</c:v>
                </c:pt>
                <c:pt idx="1">
                  <c:v>2018-19</c:v>
                </c:pt>
                <c:pt idx="2">
                  <c:v>2019-20</c:v>
                </c:pt>
                <c:pt idx="3">
                  <c:v>2020-21</c:v>
                </c:pt>
                <c:pt idx="4">
                  <c:v>2021-22</c:v>
                </c:pt>
              </c:strCache>
            </c:strRef>
          </c:cat>
          <c:val>
            <c:numRef>
              <c:f>Australasia!$C$8:$C$12</c:f>
              <c:numCache>
                <c:formatCode>#,##0</c:formatCode>
                <c:ptCount val="5"/>
                <c:pt idx="0">
                  <c:v>2575</c:v>
                </c:pt>
                <c:pt idx="1">
                  <c:v>2485</c:v>
                </c:pt>
                <c:pt idx="2">
                  <c:v>2830</c:v>
                </c:pt>
                <c:pt idx="3">
                  <c:v>3095</c:v>
                </c:pt>
                <c:pt idx="4">
                  <c:v>2945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7EA-4CEF-9CF7-63B5DB2368FE}"/>
            </c:ext>
          </c:extLst>
        </c:ser>
        <c:dLbls>
          <c:dLblPos val="t"/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797509119"/>
        <c:axId val="797514111"/>
      </c:lineChart>
      <c:catAx>
        <c:axId val="797509119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late Pro" panose="020B0604020203020204" pitchFamily="34" charset="0"/>
                    <a:ea typeface="+mn-ea"/>
                    <a:cs typeface="+mn-cs"/>
                  </a:defRPr>
                </a:pPr>
                <a:r>
                  <a:rPr lang="en-GB"/>
                  <a:t>ACADEMIC YEAR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Slate Pro" panose="020B0604020203020204" pitchFamily="34" charset="0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late Pro" panose="020B0604020203020204" pitchFamily="34" charset="0"/>
                <a:ea typeface="+mn-ea"/>
                <a:cs typeface="+mn-cs"/>
              </a:defRPr>
            </a:pPr>
            <a:endParaRPr lang="en-US"/>
          </a:p>
        </c:txPr>
        <c:crossAx val="797514111"/>
        <c:crosses val="autoZero"/>
        <c:auto val="1"/>
        <c:lblAlgn val="ctr"/>
        <c:lblOffset val="100"/>
        <c:noMultiLvlLbl val="0"/>
      </c:catAx>
      <c:valAx>
        <c:axId val="797514111"/>
        <c:scaling>
          <c:orientation val="minMax"/>
          <c:max val="400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late Pro" panose="020B0604020203020204" pitchFamily="34" charset="0"/>
                    <a:ea typeface="+mn-ea"/>
                    <a:cs typeface="+mn-cs"/>
                  </a:defRPr>
                </a:pPr>
                <a:r>
                  <a:rPr lang="en-GB"/>
                  <a:t>UK TNE STUDENTS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Slate Pro" panose="020B0604020203020204" pitchFamily="34" charset="0"/>
                  <a:ea typeface="+mn-ea"/>
                  <a:cs typeface="+mn-cs"/>
                </a:defRPr>
              </a:pPr>
              <a:endParaRPr lang="en-US"/>
            </a:p>
          </c:txPr>
        </c:title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late Pro" panose="020B0604020203020204" pitchFamily="34" charset="0"/>
                <a:ea typeface="+mn-ea"/>
                <a:cs typeface="+mn-cs"/>
              </a:defRPr>
            </a:pPr>
            <a:endParaRPr lang="en-US"/>
          </a:p>
        </c:txPr>
        <c:crossAx val="797509119"/>
        <c:crosses val="autoZero"/>
        <c:crossBetween val="between"/>
        <c:majorUnit val="500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100">
          <a:latin typeface="Slate Pro" panose="020B0604020203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4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late Pro" panose="020B0604020203020204" pitchFamily="34" charset="0"/>
                <a:ea typeface="+mn-ea"/>
                <a:cs typeface="+mn-cs"/>
              </a:defRPr>
            </a:pPr>
            <a:r>
              <a:rPr lang="en-GB" sz="1440" b="0" i="0" u="none" strike="noStrike" baseline="0"/>
              <a:t>TOP 5 COUNTRIES FOR UK HE TNE STUDENTS IN AUSTRALASIA, 2021–22 AND CHANGES SINCE 2017–18</a:t>
            </a:r>
            <a:endParaRPr lang="en-GB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4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Slate Pro" panose="020B0604020203020204" pitchFamily="34" charset="0"/>
              <a:ea typeface="+mn-ea"/>
              <a:cs typeface="+mn-cs"/>
            </a:defRPr>
          </a:pPr>
          <a:endParaRPr lang="en-GB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Australasia!$B$33</c:f>
              <c:strCache>
                <c:ptCount val="1"/>
                <c:pt idx="0">
                  <c:v>Australia</c:v>
                </c:pt>
              </c:strCache>
            </c:strRef>
          </c:tx>
          <c:spPr>
            <a:ln w="28575" cap="rnd">
              <a:solidFill>
                <a:srgbClr val="17A4A5"/>
              </a:solidFill>
              <a:round/>
            </a:ln>
            <a:effectLst/>
          </c:spPr>
          <c:marker>
            <c:symbol val="circle"/>
            <c:size val="8"/>
            <c:spPr>
              <a:solidFill>
                <a:srgbClr val="17A4A5"/>
              </a:solidFill>
              <a:ln w="9525">
                <a:solidFill>
                  <a:srgbClr val="17A4A5"/>
                </a:solidFill>
              </a:ln>
              <a:effectLst/>
            </c:spPr>
          </c:marker>
          <c:cat>
            <c:strRef>
              <c:f>Australasia!$C$32:$G$32</c:f>
              <c:strCache>
                <c:ptCount val="5"/>
                <c:pt idx="0">
                  <c:v>2017-18</c:v>
                </c:pt>
                <c:pt idx="1">
                  <c:v>2018-19</c:v>
                </c:pt>
                <c:pt idx="2">
                  <c:v>2019-20</c:v>
                </c:pt>
                <c:pt idx="3">
                  <c:v>2020-21</c:v>
                </c:pt>
                <c:pt idx="4">
                  <c:v>2021-22</c:v>
                </c:pt>
              </c:strCache>
            </c:strRef>
          </c:cat>
          <c:val>
            <c:numRef>
              <c:f>Australasia!$C$33:$G$33</c:f>
              <c:numCache>
                <c:formatCode>#,##0</c:formatCode>
                <c:ptCount val="5"/>
                <c:pt idx="0">
                  <c:v>2050</c:v>
                </c:pt>
                <c:pt idx="1">
                  <c:v>1990</c:v>
                </c:pt>
                <c:pt idx="2">
                  <c:v>2260</c:v>
                </c:pt>
                <c:pt idx="3">
                  <c:v>2440</c:v>
                </c:pt>
                <c:pt idx="4">
                  <c:v>2305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6B8-455F-B0E4-288C27B699FE}"/>
            </c:ext>
          </c:extLst>
        </c:ser>
        <c:ser>
          <c:idx val="1"/>
          <c:order val="1"/>
          <c:tx>
            <c:strRef>
              <c:f>Australasia!$B$34</c:f>
              <c:strCache>
                <c:ptCount val="1"/>
                <c:pt idx="0">
                  <c:v>New Zealand</c:v>
                </c:pt>
              </c:strCache>
            </c:strRef>
          </c:tx>
          <c:spPr>
            <a:ln w="28575" cap="rnd">
              <a:solidFill>
                <a:srgbClr val="00529B"/>
              </a:solidFill>
              <a:round/>
            </a:ln>
            <a:effectLst/>
          </c:spPr>
          <c:marker>
            <c:symbol val="x"/>
            <c:size val="10"/>
            <c:spPr>
              <a:noFill/>
              <a:ln w="25400">
                <a:solidFill>
                  <a:srgbClr val="00529B"/>
                </a:solidFill>
              </a:ln>
              <a:effectLst/>
            </c:spPr>
          </c:marker>
          <c:cat>
            <c:strRef>
              <c:f>Australasia!$C$32:$G$32</c:f>
              <c:strCache>
                <c:ptCount val="5"/>
                <c:pt idx="0">
                  <c:v>2017-18</c:v>
                </c:pt>
                <c:pt idx="1">
                  <c:v>2018-19</c:v>
                </c:pt>
                <c:pt idx="2">
                  <c:v>2019-20</c:v>
                </c:pt>
                <c:pt idx="3">
                  <c:v>2020-21</c:v>
                </c:pt>
                <c:pt idx="4">
                  <c:v>2021-22</c:v>
                </c:pt>
              </c:strCache>
            </c:strRef>
          </c:cat>
          <c:val>
            <c:numRef>
              <c:f>Australasia!$C$34:$G$34</c:f>
              <c:numCache>
                <c:formatCode>#,##0</c:formatCode>
                <c:ptCount val="5"/>
                <c:pt idx="0">
                  <c:v>420</c:v>
                </c:pt>
                <c:pt idx="1">
                  <c:v>390</c:v>
                </c:pt>
                <c:pt idx="2">
                  <c:v>445</c:v>
                </c:pt>
                <c:pt idx="3">
                  <c:v>515</c:v>
                </c:pt>
                <c:pt idx="4">
                  <c:v>480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6B8-455F-B0E4-288C27B699FE}"/>
            </c:ext>
          </c:extLst>
        </c:ser>
        <c:ser>
          <c:idx val="2"/>
          <c:order val="2"/>
          <c:tx>
            <c:strRef>
              <c:f>Australasia!$B$35</c:f>
              <c:strCache>
                <c:ptCount val="1"/>
                <c:pt idx="0">
                  <c:v>Papua New Guinea</c:v>
                </c:pt>
              </c:strCache>
            </c:strRef>
          </c:tx>
          <c:spPr>
            <a:ln w="28575" cap="rnd">
              <a:solidFill>
                <a:srgbClr val="C80645"/>
              </a:solidFill>
              <a:round/>
            </a:ln>
            <a:effectLst/>
          </c:spPr>
          <c:marker>
            <c:symbol val="triangle"/>
            <c:size val="8"/>
            <c:spPr>
              <a:solidFill>
                <a:srgbClr val="C80645"/>
              </a:solidFill>
              <a:ln w="9525">
                <a:solidFill>
                  <a:srgbClr val="C80645"/>
                </a:solidFill>
              </a:ln>
              <a:effectLst/>
            </c:spPr>
          </c:marker>
          <c:cat>
            <c:strRef>
              <c:f>Australasia!$C$32:$G$32</c:f>
              <c:strCache>
                <c:ptCount val="5"/>
                <c:pt idx="0">
                  <c:v>2017-18</c:v>
                </c:pt>
                <c:pt idx="1">
                  <c:v>2018-19</c:v>
                </c:pt>
                <c:pt idx="2">
                  <c:v>2019-20</c:v>
                </c:pt>
                <c:pt idx="3">
                  <c:v>2020-21</c:v>
                </c:pt>
                <c:pt idx="4">
                  <c:v>2021-22</c:v>
                </c:pt>
              </c:strCache>
            </c:strRef>
          </c:cat>
          <c:val>
            <c:numRef>
              <c:f>Australasia!$C$35:$G$35</c:f>
              <c:numCache>
                <c:formatCode>#,##0</c:formatCode>
                <c:ptCount val="5"/>
                <c:pt idx="0">
                  <c:v>25</c:v>
                </c:pt>
                <c:pt idx="1">
                  <c:v>25</c:v>
                </c:pt>
                <c:pt idx="2">
                  <c:v>45</c:v>
                </c:pt>
                <c:pt idx="3">
                  <c:v>55</c:v>
                </c:pt>
                <c:pt idx="4">
                  <c:v>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6B8-455F-B0E4-288C27B699FE}"/>
            </c:ext>
          </c:extLst>
        </c:ser>
        <c:ser>
          <c:idx val="3"/>
          <c:order val="3"/>
          <c:tx>
            <c:strRef>
              <c:f>Australasia!$B$36</c:f>
              <c:strCache>
                <c:ptCount val="1"/>
                <c:pt idx="0">
                  <c:v>Fiji</c:v>
                </c:pt>
              </c:strCache>
            </c:strRef>
          </c:tx>
          <c:spPr>
            <a:ln w="28575" cap="rnd">
              <a:solidFill>
                <a:srgbClr val="B8EBF7"/>
              </a:solidFill>
              <a:round/>
            </a:ln>
            <a:effectLst/>
          </c:spPr>
          <c:marker>
            <c:symbol val="diamond"/>
            <c:size val="8"/>
            <c:spPr>
              <a:solidFill>
                <a:srgbClr val="B8EBF7"/>
              </a:solidFill>
              <a:ln w="9525">
                <a:solidFill>
                  <a:srgbClr val="B8EBF7"/>
                </a:solidFill>
              </a:ln>
              <a:effectLst/>
            </c:spPr>
          </c:marker>
          <c:cat>
            <c:strRef>
              <c:f>Australasia!$C$32:$G$32</c:f>
              <c:strCache>
                <c:ptCount val="5"/>
                <c:pt idx="0">
                  <c:v>2017-18</c:v>
                </c:pt>
                <c:pt idx="1">
                  <c:v>2018-19</c:v>
                </c:pt>
                <c:pt idx="2">
                  <c:v>2019-20</c:v>
                </c:pt>
                <c:pt idx="3">
                  <c:v>2020-21</c:v>
                </c:pt>
                <c:pt idx="4">
                  <c:v>2021-22</c:v>
                </c:pt>
              </c:strCache>
            </c:strRef>
          </c:cat>
          <c:val>
            <c:numRef>
              <c:f>Australasia!$C$36:$G$36</c:f>
              <c:numCache>
                <c:formatCode>#,##0</c:formatCode>
                <c:ptCount val="5"/>
                <c:pt idx="0">
                  <c:v>40</c:v>
                </c:pt>
                <c:pt idx="1">
                  <c:v>40</c:v>
                </c:pt>
                <c:pt idx="2">
                  <c:v>40</c:v>
                </c:pt>
                <c:pt idx="3">
                  <c:v>50</c:v>
                </c:pt>
                <c:pt idx="4">
                  <c:v>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6B8-455F-B0E4-288C27B699FE}"/>
            </c:ext>
          </c:extLst>
        </c:ser>
        <c:ser>
          <c:idx val="4"/>
          <c:order val="4"/>
          <c:tx>
            <c:strRef>
              <c:f>Australasia!$B$37</c:f>
              <c:strCache>
                <c:ptCount val="1"/>
                <c:pt idx="0">
                  <c:v>Vanuatu</c:v>
                </c:pt>
              </c:strCache>
            </c:strRef>
          </c:tx>
          <c:spPr>
            <a:ln w="28575" cap="rnd">
              <a:solidFill>
                <a:srgbClr val="FFED5D"/>
              </a:solidFill>
              <a:round/>
            </a:ln>
            <a:effectLst/>
          </c:spPr>
          <c:marker>
            <c:symbol val="square"/>
            <c:size val="8"/>
            <c:spPr>
              <a:solidFill>
                <a:srgbClr val="FFED5D"/>
              </a:solidFill>
              <a:ln w="9525">
                <a:solidFill>
                  <a:srgbClr val="FFED5D"/>
                </a:solidFill>
              </a:ln>
              <a:effectLst/>
            </c:spPr>
          </c:marker>
          <c:cat>
            <c:strRef>
              <c:f>Australasia!$C$32:$G$32</c:f>
              <c:strCache>
                <c:ptCount val="5"/>
                <c:pt idx="0">
                  <c:v>2017-18</c:v>
                </c:pt>
                <c:pt idx="1">
                  <c:v>2018-19</c:v>
                </c:pt>
                <c:pt idx="2">
                  <c:v>2019-20</c:v>
                </c:pt>
                <c:pt idx="3">
                  <c:v>2020-21</c:v>
                </c:pt>
                <c:pt idx="4">
                  <c:v>2021-22</c:v>
                </c:pt>
              </c:strCache>
            </c:strRef>
          </c:cat>
          <c:val>
            <c:numRef>
              <c:f>Australasia!$C$37:$G$37</c:f>
              <c:numCache>
                <c:formatCode>#,##0</c:formatCode>
                <c:ptCount val="5"/>
                <c:pt idx="0">
                  <c:v>10</c:v>
                </c:pt>
                <c:pt idx="1">
                  <c:v>10</c:v>
                </c:pt>
                <c:pt idx="2">
                  <c:v>10</c:v>
                </c:pt>
                <c:pt idx="3">
                  <c:v>5</c:v>
                </c:pt>
                <c:pt idx="4">
                  <c:v>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6B8-455F-B0E4-288C27B699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37916543"/>
        <c:axId val="837916127"/>
      </c:lineChart>
      <c:catAx>
        <c:axId val="8379165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late Pro" panose="020B0604020203020204" pitchFamily="34" charset="0"/>
                <a:ea typeface="+mn-ea"/>
                <a:cs typeface="+mn-cs"/>
              </a:defRPr>
            </a:pPr>
            <a:endParaRPr lang="en-US"/>
          </a:p>
        </c:txPr>
        <c:crossAx val="837916127"/>
        <c:crosses val="autoZero"/>
        <c:auto val="1"/>
        <c:lblAlgn val="ctr"/>
        <c:lblOffset val="100"/>
        <c:noMultiLvlLbl val="0"/>
      </c:catAx>
      <c:valAx>
        <c:axId val="837916127"/>
        <c:scaling>
          <c:orientation val="minMax"/>
          <c:max val="25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late Pro" panose="020B0604020203020204" pitchFamily="34" charset="0"/>
                    <a:ea typeface="+mn-ea"/>
                    <a:cs typeface="+mn-cs"/>
                  </a:defRPr>
                </a:pPr>
                <a:r>
                  <a:rPr lang="en-GB"/>
                  <a:t>UK TNE STUDENTS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Slate Pro" panose="020B0604020203020204" pitchFamily="34" charset="0"/>
                  <a:ea typeface="+mn-ea"/>
                  <a:cs typeface="+mn-cs"/>
                </a:defRPr>
              </a:pPr>
              <a:endParaRPr lang="en-US"/>
            </a:p>
          </c:txPr>
        </c:title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late Pro" panose="020B0604020203020204" pitchFamily="34" charset="0"/>
                <a:ea typeface="+mn-ea"/>
                <a:cs typeface="+mn-cs"/>
              </a:defRPr>
            </a:pPr>
            <a:endParaRPr lang="en-US"/>
          </a:p>
        </c:txPr>
        <c:crossAx val="837916543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late Pro" panose="020B0604020203020204" pitchFamily="34" charset="0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200">
          <a:latin typeface="Slate Pro" panose="020B0604020203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2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late Pro" panose="020B0604020203020204" pitchFamily="34" charset="0"/>
                <a:ea typeface="+mn-ea"/>
                <a:cs typeface="+mn-cs"/>
              </a:defRPr>
            </a:pPr>
            <a:r>
              <a:rPr lang="en-GB"/>
              <a:t>NUMBER OF UK HE TNE STUDENTS IN </a:t>
            </a:r>
            <a:r>
              <a:rPr lang="en-GB" baseline="0"/>
              <a:t>EUROPE</a:t>
            </a:r>
            <a:r>
              <a:rPr lang="en-GB"/>
              <a:t>, 2017–18 TO 2021–22 </a:t>
            </a:r>
            <a:endParaRPr lang="en-US"/>
          </a:p>
        </c:rich>
      </c:tx>
      <c:layout>
        <c:manualLayout>
          <c:xMode val="edge"/>
          <c:yMode val="edge"/>
          <c:x val="0.14810229938153668"/>
          <c:y val="3.925433408505422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2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Slate Pro" panose="020B0604020203020204" pitchFamily="34" charset="0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8.7451001054421412E-2"/>
          <c:y val="0.14265181928740661"/>
          <c:w val="0.89093728162648311"/>
          <c:h val="0.71528743516555893"/>
        </c:manualLayout>
      </c:layout>
      <c:lineChart>
        <c:grouping val="standard"/>
        <c:varyColors val="0"/>
        <c:ser>
          <c:idx val="0"/>
          <c:order val="0"/>
          <c:spPr>
            <a:ln w="28575" cap="rnd">
              <a:solidFill>
                <a:srgbClr val="00529B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Slate Pro" panose="020B0604020203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Europe!$B$8:$B$12</c:f>
              <c:strCache>
                <c:ptCount val="5"/>
                <c:pt idx="0">
                  <c:v>2017-18</c:v>
                </c:pt>
                <c:pt idx="1">
                  <c:v>2018-19</c:v>
                </c:pt>
                <c:pt idx="2">
                  <c:v>2019-20</c:v>
                </c:pt>
                <c:pt idx="3">
                  <c:v>2020-21</c:v>
                </c:pt>
                <c:pt idx="4">
                  <c:v>2021-22</c:v>
                </c:pt>
              </c:strCache>
            </c:strRef>
          </c:cat>
          <c:val>
            <c:numRef>
              <c:f>Europe!$C$8:$C$12</c:f>
              <c:numCache>
                <c:formatCode>#,##0</c:formatCode>
                <c:ptCount val="5"/>
                <c:pt idx="0">
                  <c:v>72680</c:v>
                </c:pt>
                <c:pt idx="1">
                  <c:v>77955</c:v>
                </c:pt>
                <c:pt idx="2">
                  <c:v>89170</c:v>
                </c:pt>
                <c:pt idx="3">
                  <c:v>97110</c:v>
                </c:pt>
                <c:pt idx="4">
                  <c:v>102680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78D-4BD6-967F-458BCB2079C5}"/>
            </c:ext>
          </c:extLst>
        </c:ser>
        <c:dLbls>
          <c:dLblPos val="t"/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797509119"/>
        <c:axId val="797514111"/>
      </c:lineChart>
      <c:catAx>
        <c:axId val="797509119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late Pro" panose="020B0604020203020204" pitchFamily="34" charset="0"/>
                    <a:ea typeface="+mn-ea"/>
                    <a:cs typeface="+mn-cs"/>
                  </a:defRPr>
                </a:pPr>
                <a:r>
                  <a:rPr lang="en-GB"/>
                  <a:t>ACADEMIC YEAR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Slate Pro" panose="020B0604020203020204" pitchFamily="34" charset="0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late Pro" panose="020B0604020203020204" pitchFamily="34" charset="0"/>
                <a:ea typeface="+mn-ea"/>
                <a:cs typeface="+mn-cs"/>
              </a:defRPr>
            </a:pPr>
            <a:endParaRPr lang="en-US"/>
          </a:p>
        </c:txPr>
        <c:crossAx val="797514111"/>
        <c:crosses val="autoZero"/>
        <c:auto val="1"/>
        <c:lblAlgn val="ctr"/>
        <c:lblOffset val="100"/>
        <c:noMultiLvlLbl val="0"/>
      </c:catAx>
      <c:valAx>
        <c:axId val="79751411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late Pro" panose="020B0604020203020204" pitchFamily="34" charset="0"/>
                    <a:ea typeface="+mn-ea"/>
                    <a:cs typeface="+mn-cs"/>
                  </a:defRPr>
                </a:pPr>
                <a:r>
                  <a:rPr lang="en-GB"/>
                  <a:t>UK TNE STUDENTS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Slate Pro" panose="020B0604020203020204" pitchFamily="34" charset="0"/>
                  <a:ea typeface="+mn-ea"/>
                  <a:cs typeface="+mn-cs"/>
                </a:defRPr>
              </a:pPr>
              <a:endParaRPr lang="en-US"/>
            </a:p>
          </c:txPr>
        </c:title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late Pro" panose="020B0604020203020204" pitchFamily="34" charset="0"/>
                <a:ea typeface="+mn-ea"/>
                <a:cs typeface="+mn-cs"/>
              </a:defRPr>
            </a:pPr>
            <a:endParaRPr lang="en-US"/>
          </a:p>
        </c:txPr>
        <c:crossAx val="797509119"/>
        <c:crosses val="autoZero"/>
        <c:crossBetween val="between"/>
        <c:majorUnit val="10000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100">
          <a:latin typeface="Slate Pro" panose="020B0604020203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4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late Pro" panose="020B0604020203020204" pitchFamily="34" charset="0"/>
                <a:ea typeface="+mn-ea"/>
                <a:cs typeface="+mn-cs"/>
              </a:defRPr>
            </a:pPr>
            <a:r>
              <a:rPr lang="en-GB" sz="1440" b="0" i="0" u="none" strike="noStrike" baseline="0"/>
              <a:t>TOP 5 COUNTRIES FOR UK HE TNE STUDENTS IN EUROPE, 2021–22 AND CHANGES SINCE 2017–18</a:t>
            </a:r>
            <a:endParaRPr lang="en-GB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4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Slate Pro" panose="020B0604020203020204" pitchFamily="34" charset="0"/>
              <a:ea typeface="+mn-ea"/>
              <a:cs typeface="+mn-cs"/>
            </a:defRPr>
          </a:pPr>
          <a:endParaRPr lang="en-GB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Europe!$B$33</c:f>
              <c:strCache>
                <c:ptCount val="1"/>
                <c:pt idx="0">
                  <c:v>Greece</c:v>
                </c:pt>
              </c:strCache>
            </c:strRef>
          </c:tx>
          <c:spPr>
            <a:ln w="28575" cap="rnd">
              <a:solidFill>
                <a:srgbClr val="17A4A5"/>
              </a:solidFill>
              <a:round/>
            </a:ln>
            <a:effectLst/>
          </c:spPr>
          <c:marker>
            <c:symbol val="circle"/>
            <c:size val="8"/>
            <c:spPr>
              <a:solidFill>
                <a:srgbClr val="17A4A5"/>
              </a:solidFill>
              <a:ln w="9525">
                <a:solidFill>
                  <a:srgbClr val="17A4A5"/>
                </a:solidFill>
              </a:ln>
              <a:effectLst/>
            </c:spPr>
          </c:marker>
          <c:val>
            <c:numRef>
              <c:f>Europe!$C$33:$G$33</c:f>
              <c:numCache>
                <c:formatCode>#,##0</c:formatCode>
                <c:ptCount val="5"/>
                <c:pt idx="0">
                  <c:v>16295</c:v>
                </c:pt>
                <c:pt idx="1">
                  <c:v>17310</c:v>
                </c:pt>
                <c:pt idx="2">
                  <c:v>19590</c:v>
                </c:pt>
                <c:pt idx="3">
                  <c:v>21300</c:v>
                </c:pt>
                <c:pt idx="4">
                  <c:v>23175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1C0-4138-92B1-F7C272302B13}"/>
            </c:ext>
          </c:extLst>
        </c:ser>
        <c:ser>
          <c:idx val="1"/>
          <c:order val="1"/>
          <c:tx>
            <c:strRef>
              <c:f>Europe!$B$34</c:f>
              <c:strCache>
                <c:ptCount val="1"/>
                <c:pt idx="0">
                  <c:v>Germany</c:v>
                </c:pt>
              </c:strCache>
            </c:strRef>
          </c:tx>
          <c:spPr>
            <a:ln w="28575" cap="rnd">
              <a:solidFill>
                <a:srgbClr val="00529B"/>
              </a:solidFill>
              <a:round/>
            </a:ln>
            <a:effectLst/>
          </c:spPr>
          <c:marker>
            <c:symbol val="x"/>
            <c:size val="10"/>
            <c:spPr>
              <a:noFill/>
              <a:ln w="25400">
                <a:solidFill>
                  <a:srgbClr val="00529B"/>
                </a:solidFill>
              </a:ln>
              <a:effectLst/>
            </c:spPr>
          </c:marker>
          <c:val>
            <c:numRef>
              <c:f>Europe!$C$34:$G$34</c:f>
              <c:numCache>
                <c:formatCode>#,##0</c:formatCode>
                <c:ptCount val="5"/>
                <c:pt idx="0">
                  <c:v>6805</c:v>
                </c:pt>
                <c:pt idx="1">
                  <c:v>6825</c:v>
                </c:pt>
                <c:pt idx="2">
                  <c:v>9190</c:v>
                </c:pt>
                <c:pt idx="3">
                  <c:v>11505</c:v>
                </c:pt>
                <c:pt idx="4">
                  <c:v>13165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1C0-4138-92B1-F7C272302B13}"/>
            </c:ext>
          </c:extLst>
        </c:ser>
        <c:ser>
          <c:idx val="2"/>
          <c:order val="2"/>
          <c:tx>
            <c:strRef>
              <c:f>Europe!$B$35</c:f>
              <c:strCache>
                <c:ptCount val="1"/>
                <c:pt idx="0">
                  <c:v>Cyprus (European Union)</c:v>
                </c:pt>
              </c:strCache>
            </c:strRef>
          </c:tx>
          <c:spPr>
            <a:ln w="28575" cap="rnd">
              <a:solidFill>
                <a:srgbClr val="C80645"/>
              </a:solidFill>
              <a:round/>
            </a:ln>
            <a:effectLst/>
          </c:spPr>
          <c:marker>
            <c:symbol val="triangle"/>
            <c:size val="8"/>
            <c:spPr>
              <a:solidFill>
                <a:srgbClr val="C80645"/>
              </a:solidFill>
              <a:ln w="9525">
                <a:solidFill>
                  <a:srgbClr val="C80645"/>
                </a:solidFill>
              </a:ln>
              <a:effectLst/>
            </c:spPr>
          </c:marker>
          <c:val>
            <c:numRef>
              <c:f>Europe!$C$35:$G$35</c:f>
              <c:numCache>
                <c:formatCode>#,##0</c:formatCode>
                <c:ptCount val="5"/>
                <c:pt idx="0">
                  <c:v>7510</c:v>
                </c:pt>
                <c:pt idx="1">
                  <c:v>11505</c:v>
                </c:pt>
                <c:pt idx="2">
                  <c:v>11340</c:v>
                </c:pt>
                <c:pt idx="3">
                  <c:v>9965</c:v>
                </c:pt>
                <c:pt idx="4">
                  <c:v>10625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1C0-4138-92B1-F7C272302B13}"/>
            </c:ext>
          </c:extLst>
        </c:ser>
        <c:ser>
          <c:idx val="3"/>
          <c:order val="3"/>
          <c:tx>
            <c:strRef>
              <c:f>Europe!$B$36</c:f>
              <c:strCache>
                <c:ptCount val="1"/>
                <c:pt idx="0">
                  <c:v>Switzerland</c:v>
                </c:pt>
              </c:strCache>
            </c:strRef>
          </c:tx>
          <c:spPr>
            <a:ln w="28575" cap="rnd">
              <a:solidFill>
                <a:srgbClr val="B8EBF7"/>
              </a:solidFill>
              <a:round/>
            </a:ln>
            <a:effectLst/>
          </c:spPr>
          <c:marker>
            <c:symbol val="diamond"/>
            <c:size val="8"/>
            <c:spPr>
              <a:solidFill>
                <a:srgbClr val="B8EBF7"/>
              </a:solidFill>
              <a:ln w="9525">
                <a:solidFill>
                  <a:srgbClr val="B8EBF7"/>
                </a:solidFill>
              </a:ln>
              <a:effectLst/>
            </c:spPr>
          </c:marker>
          <c:val>
            <c:numRef>
              <c:f>Europe!$C$36:$G$36</c:f>
              <c:numCache>
                <c:formatCode>#,##0</c:formatCode>
                <c:ptCount val="5"/>
                <c:pt idx="0">
                  <c:v>6240</c:v>
                </c:pt>
                <c:pt idx="1">
                  <c:v>6300</c:v>
                </c:pt>
                <c:pt idx="2">
                  <c:v>7990</c:v>
                </c:pt>
                <c:pt idx="3">
                  <c:v>8715</c:v>
                </c:pt>
                <c:pt idx="4">
                  <c:v>9015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1C0-4138-92B1-F7C272302B13}"/>
            </c:ext>
          </c:extLst>
        </c:ser>
        <c:ser>
          <c:idx val="4"/>
          <c:order val="4"/>
          <c:tx>
            <c:strRef>
              <c:f>Europe!$B$37</c:f>
              <c:strCache>
                <c:ptCount val="1"/>
                <c:pt idx="0">
                  <c:v>Ireland</c:v>
                </c:pt>
              </c:strCache>
            </c:strRef>
          </c:tx>
          <c:spPr>
            <a:ln w="28575" cap="rnd">
              <a:solidFill>
                <a:srgbClr val="FFED5D"/>
              </a:solidFill>
              <a:round/>
            </a:ln>
            <a:effectLst/>
          </c:spPr>
          <c:marker>
            <c:symbol val="square"/>
            <c:size val="8"/>
            <c:spPr>
              <a:solidFill>
                <a:srgbClr val="FFED5D"/>
              </a:solidFill>
              <a:ln w="9525">
                <a:solidFill>
                  <a:srgbClr val="FFED5D"/>
                </a:solidFill>
              </a:ln>
              <a:effectLst/>
            </c:spPr>
          </c:marker>
          <c:val>
            <c:numRef>
              <c:f>Europe!$C$37:$G$37</c:f>
              <c:numCache>
                <c:formatCode>#,##0</c:formatCode>
                <c:ptCount val="5"/>
                <c:pt idx="0">
                  <c:v>5480</c:v>
                </c:pt>
                <c:pt idx="1">
                  <c:v>5235</c:v>
                </c:pt>
                <c:pt idx="2">
                  <c:v>5920</c:v>
                </c:pt>
                <c:pt idx="3">
                  <c:v>6810</c:v>
                </c:pt>
                <c:pt idx="4">
                  <c:v>7055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1C0-4138-92B1-F7C272302B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37916543"/>
        <c:axId val="837916127"/>
      </c:lineChart>
      <c:catAx>
        <c:axId val="8379165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late Pro" panose="020B0604020203020204" pitchFamily="34" charset="0"/>
                <a:ea typeface="+mn-ea"/>
                <a:cs typeface="+mn-cs"/>
              </a:defRPr>
            </a:pPr>
            <a:endParaRPr lang="en-US"/>
          </a:p>
        </c:txPr>
        <c:crossAx val="837916127"/>
        <c:crosses val="autoZero"/>
        <c:auto val="1"/>
        <c:lblAlgn val="ctr"/>
        <c:lblOffset val="100"/>
        <c:noMultiLvlLbl val="0"/>
      </c:catAx>
      <c:valAx>
        <c:axId val="8379161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late Pro" panose="020B0604020203020204" pitchFamily="34" charset="0"/>
                    <a:ea typeface="+mn-ea"/>
                    <a:cs typeface="+mn-cs"/>
                  </a:defRPr>
                </a:pPr>
                <a:r>
                  <a:rPr lang="en-GB"/>
                  <a:t>UK TNE STUDENTS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Slate Pro" panose="020B0604020203020204" pitchFamily="34" charset="0"/>
                  <a:ea typeface="+mn-ea"/>
                  <a:cs typeface="+mn-cs"/>
                </a:defRPr>
              </a:pPr>
              <a:endParaRPr lang="en-US"/>
            </a:p>
          </c:txPr>
        </c:title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late Pro" panose="020B0604020203020204" pitchFamily="34" charset="0"/>
                <a:ea typeface="+mn-ea"/>
                <a:cs typeface="+mn-cs"/>
              </a:defRPr>
            </a:pPr>
            <a:endParaRPr lang="en-US"/>
          </a:p>
        </c:txPr>
        <c:crossAx val="837916543"/>
        <c:crosses val="autoZero"/>
        <c:crossBetween val="between"/>
        <c:majorUnit val="2000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late Pro" panose="020B0604020203020204" pitchFamily="34" charset="0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200">
          <a:latin typeface="Slate Pro" panose="020B0604020203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7.xml"/><Relationship Id="rId1" Type="http://schemas.openxmlformats.org/officeDocument/2006/relationships/chart" Target="../charts/chart6.xm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9.xml"/><Relationship Id="rId1" Type="http://schemas.openxmlformats.org/officeDocument/2006/relationships/chart" Target="../charts/chart8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1.xml"/><Relationship Id="rId1" Type="http://schemas.openxmlformats.org/officeDocument/2006/relationships/chart" Target="../charts/chart10.xm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3.xml"/><Relationship Id="rId1" Type="http://schemas.openxmlformats.org/officeDocument/2006/relationships/chart" Target="../charts/chart12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5.xml"/><Relationship Id="rId1" Type="http://schemas.openxmlformats.org/officeDocument/2006/relationships/chart" Target="../charts/chart14.xm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7.xml"/><Relationship Id="rId1" Type="http://schemas.openxmlformats.org/officeDocument/2006/relationships/chart" Target="../charts/chart1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19051</xdr:colOff>
      <xdr:row>2</xdr:row>
      <xdr:rowOff>0</xdr:rowOff>
    </xdr:from>
    <xdr:to>
      <xdr:col>6</xdr:col>
      <xdr:colOff>629331</xdr:colOff>
      <xdr:row>12</xdr:row>
      <xdr:rowOff>152400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2AC7C0ED-A828-48C0-A30A-D4B3426D0699}"/>
            </a:ext>
          </a:extLst>
        </xdr:cNvPr>
        <xdr:cNvSpPr txBox="1"/>
      </xdr:nvSpPr>
      <xdr:spPr>
        <a:xfrm>
          <a:off x="631372" y="340179"/>
          <a:ext cx="7345816" cy="1853292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/>
            <a:t>Analysis</a:t>
          </a:r>
        </a:p>
      </xdr:txBody>
    </xdr:sp>
    <xdr:clientData/>
  </xdr:twoCellAnchor>
  <xdr:twoCellAnchor>
    <xdr:from>
      <xdr:col>4</xdr:col>
      <xdr:colOff>1919491</xdr:colOff>
      <xdr:row>31</xdr:row>
      <xdr:rowOff>174329</xdr:rowOff>
    </xdr:from>
    <xdr:to>
      <xdr:col>11</xdr:col>
      <xdr:colOff>2151606</xdr:colOff>
      <xdr:row>59</xdr:row>
      <xdr:rowOff>140357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1A48F175-52E5-45FE-92B7-2B6EC5C73B33}"/>
            </a:ext>
            <a:ext uri="{147F2762-F138-4A5C-976F-8EAC2B608ADB}">
              <a16:predDERef xmlns:a16="http://schemas.microsoft.com/office/drawing/2014/main" pred="{2AC7C0ED-A828-48C0-A30A-D4B3426D069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17008</xdr:colOff>
      <xdr:row>31</xdr:row>
      <xdr:rowOff>21838</xdr:rowOff>
    </xdr:from>
    <xdr:to>
      <xdr:col>4</xdr:col>
      <xdr:colOff>1653675</xdr:colOff>
      <xdr:row>47</xdr:row>
      <xdr:rowOff>110558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4DA2305E-45EE-4CF7-9471-DC9E573A88B1}"/>
            </a:ext>
          </a:extLst>
        </xdr:cNvPr>
        <xdr:cNvSpPr txBox="1"/>
      </xdr:nvSpPr>
      <xdr:spPr>
        <a:xfrm>
          <a:off x="629329" y="4928914"/>
          <a:ext cx="5225551" cy="2810148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/>
            <a:t>Summary</a:t>
          </a: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7620</xdr:colOff>
      <xdr:row>2</xdr:row>
      <xdr:rowOff>22860</xdr:rowOff>
    </xdr:from>
    <xdr:to>
      <xdr:col>9</xdr:col>
      <xdr:colOff>220980</xdr:colOff>
      <xdr:row>13</xdr:row>
      <xdr:rowOff>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7905C036-111B-4B4A-AC57-BF15AC8E0689}"/>
            </a:ext>
          </a:extLst>
        </xdr:cNvPr>
        <xdr:cNvSpPr txBox="1"/>
      </xdr:nvSpPr>
      <xdr:spPr>
        <a:xfrm>
          <a:off x="617220" y="373380"/>
          <a:ext cx="5090160" cy="19050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Analysis</a:t>
          </a:r>
          <a:endParaRPr lang="en-GB">
            <a:effectLst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56803</xdr:colOff>
      <xdr:row>46</xdr:row>
      <xdr:rowOff>83127</xdr:rowOff>
    </xdr:from>
    <xdr:to>
      <xdr:col>5</xdr:col>
      <xdr:colOff>762000</xdr:colOff>
      <xdr:row>74</xdr:row>
      <xdr:rowOff>0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F16E5664-4FEB-497E-851F-9EE52C5CB240}"/>
            </a:ext>
          </a:extLst>
        </xdr:cNvPr>
        <xdr:cNvSpPr txBox="1"/>
      </xdr:nvSpPr>
      <xdr:spPr>
        <a:xfrm>
          <a:off x="670213" y="9581457"/>
          <a:ext cx="6816437" cy="4858443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/>
            <a:t>Summary</a:t>
          </a:r>
        </a:p>
      </xdr:txBody>
    </xdr:sp>
    <xdr:clientData/>
  </xdr:twoCellAnchor>
  <xdr:twoCellAnchor>
    <xdr:from>
      <xdr:col>5</xdr:col>
      <xdr:colOff>1590304</xdr:colOff>
      <xdr:row>47</xdr:row>
      <xdr:rowOff>228600</xdr:rowOff>
    </xdr:from>
    <xdr:to>
      <xdr:col>9</xdr:col>
      <xdr:colOff>3144981</xdr:colOff>
      <xdr:row>74</xdr:row>
      <xdr:rowOff>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BC8C1427-2362-41A3-9AD4-DFA8AB554C6A}"/>
            </a:ext>
            <a:ext uri="{147F2762-F138-4A5C-976F-8EAC2B608ADB}">
              <a16:predDERef xmlns:a16="http://schemas.microsoft.com/office/drawing/2014/main" pred="{F16E5664-4FEB-497E-851F-9EE52C5CB24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6926</xdr:colOff>
      <xdr:row>48</xdr:row>
      <xdr:rowOff>6928</xdr:rowOff>
    </xdr:from>
    <xdr:to>
      <xdr:col>14</xdr:col>
      <xdr:colOff>3075709</xdr:colOff>
      <xdr:row>73</xdr:row>
      <xdr:rowOff>166254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815D3B03-4447-4C15-9869-98DFB26AD209}"/>
            </a:ext>
            <a:ext uri="{147F2762-F138-4A5C-976F-8EAC2B608ADB}">
              <a16:predDERef xmlns:a16="http://schemas.microsoft.com/office/drawing/2014/main" pred="{BC8C1427-2362-41A3-9AD4-DFA8AB554C6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56803</xdr:colOff>
      <xdr:row>46</xdr:row>
      <xdr:rowOff>83127</xdr:rowOff>
    </xdr:from>
    <xdr:to>
      <xdr:col>5</xdr:col>
      <xdr:colOff>762000</xdr:colOff>
      <xdr:row>74</xdr:row>
      <xdr:rowOff>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7660C94B-7B08-4EC5-A0F0-C7FA8522A516}"/>
            </a:ext>
          </a:extLst>
        </xdr:cNvPr>
        <xdr:cNvSpPr txBox="1"/>
      </xdr:nvSpPr>
      <xdr:spPr>
        <a:xfrm>
          <a:off x="666403" y="9102436"/>
          <a:ext cx="5789815" cy="4959928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/>
            <a:t>Summary</a:t>
          </a:r>
        </a:p>
      </xdr:txBody>
    </xdr:sp>
    <xdr:clientData/>
  </xdr:twoCellAnchor>
  <xdr:twoCellAnchor>
    <xdr:from>
      <xdr:col>5</xdr:col>
      <xdr:colOff>1590304</xdr:colOff>
      <xdr:row>47</xdr:row>
      <xdr:rowOff>228600</xdr:rowOff>
    </xdr:from>
    <xdr:to>
      <xdr:col>9</xdr:col>
      <xdr:colOff>3144981</xdr:colOff>
      <xdr:row>74</xdr:row>
      <xdr:rowOff>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D9FA118-383F-45EB-9E80-DE1B5CB8A47C}"/>
            </a:ext>
            <a:ext uri="{147F2762-F138-4A5C-976F-8EAC2B608ADB}">
              <a16:predDERef xmlns:a16="http://schemas.microsoft.com/office/drawing/2014/main" pred="{7660C94B-7B08-4EC5-A0F0-C7FA8522A51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6926</xdr:colOff>
      <xdr:row>48</xdr:row>
      <xdr:rowOff>6928</xdr:rowOff>
    </xdr:from>
    <xdr:to>
      <xdr:col>14</xdr:col>
      <xdr:colOff>3075709</xdr:colOff>
      <xdr:row>73</xdr:row>
      <xdr:rowOff>166254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9EA9E384-2C82-4153-9F7F-EB0B19BB3150}"/>
            </a:ext>
            <a:ext uri="{147F2762-F138-4A5C-976F-8EAC2B608ADB}">
              <a16:predDERef xmlns:a16="http://schemas.microsoft.com/office/drawing/2014/main" pred="{0D9FA118-383F-45EB-9E80-DE1B5CB8A47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56803</xdr:colOff>
      <xdr:row>46</xdr:row>
      <xdr:rowOff>83127</xdr:rowOff>
    </xdr:from>
    <xdr:to>
      <xdr:col>5</xdr:col>
      <xdr:colOff>762000</xdr:colOff>
      <xdr:row>74</xdr:row>
      <xdr:rowOff>0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F6E85634-59B3-480B-B934-1C2F2AEAC86F}"/>
            </a:ext>
          </a:extLst>
        </xdr:cNvPr>
        <xdr:cNvSpPr txBox="1"/>
      </xdr:nvSpPr>
      <xdr:spPr>
        <a:xfrm>
          <a:off x="670213" y="9581457"/>
          <a:ext cx="6816437" cy="4858443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/>
            <a:t>Summary</a:t>
          </a:r>
        </a:p>
      </xdr:txBody>
    </xdr:sp>
    <xdr:clientData/>
  </xdr:twoCellAnchor>
  <xdr:twoCellAnchor>
    <xdr:from>
      <xdr:col>5</xdr:col>
      <xdr:colOff>1588399</xdr:colOff>
      <xdr:row>47</xdr:row>
      <xdr:rowOff>228600</xdr:rowOff>
    </xdr:from>
    <xdr:to>
      <xdr:col>9</xdr:col>
      <xdr:colOff>3141171</xdr:colOff>
      <xdr:row>74</xdr:row>
      <xdr:rowOff>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FEA3B2-DB2C-45B4-B4AE-B984C2E55BA1}"/>
            </a:ext>
            <a:ext uri="{147F2762-F138-4A5C-976F-8EAC2B608ADB}">
              <a16:predDERef xmlns:a16="http://schemas.microsoft.com/office/drawing/2014/main" pred="{F6E85634-59B3-480B-B934-1C2F2AEAC86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6926</xdr:colOff>
      <xdr:row>48</xdr:row>
      <xdr:rowOff>6928</xdr:rowOff>
    </xdr:from>
    <xdr:to>
      <xdr:col>14</xdr:col>
      <xdr:colOff>3075709</xdr:colOff>
      <xdr:row>73</xdr:row>
      <xdr:rowOff>166254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8416DAC3-DFCF-4586-8D30-05023103EBBB}"/>
            </a:ext>
            <a:ext uri="{147F2762-F138-4A5C-976F-8EAC2B608ADB}">
              <a16:predDERef xmlns:a16="http://schemas.microsoft.com/office/drawing/2014/main" pred="{00FEA3B2-DB2C-45B4-B4AE-B984C2E55BA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56803</xdr:colOff>
      <xdr:row>46</xdr:row>
      <xdr:rowOff>83127</xdr:rowOff>
    </xdr:from>
    <xdr:to>
      <xdr:col>5</xdr:col>
      <xdr:colOff>762000</xdr:colOff>
      <xdr:row>74</xdr:row>
      <xdr:rowOff>0</xdr:rowOff>
    </xdr:to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9295A517-2A1E-4573-95F0-CF0C402647D8}"/>
            </a:ext>
          </a:extLst>
        </xdr:cNvPr>
        <xdr:cNvSpPr txBox="1"/>
      </xdr:nvSpPr>
      <xdr:spPr>
        <a:xfrm>
          <a:off x="670213" y="9333807"/>
          <a:ext cx="5787737" cy="4858443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/>
            <a:t>Summary</a:t>
          </a:r>
        </a:p>
        <a:p>
          <a:endParaRPr lang="en-GB" sz="1100"/>
        </a:p>
      </xdr:txBody>
    </xdr:sp>
    <xdr:clientData/>
  </xdr:twoCellAnchor>
  <xdr:twoCellAnchor>
    <xdr:from>
      <xdr:col>5</xdr:col>
      <xdr:colOff>1590304</xdr:colOff>
      <xdr:row>47</xdr:row>
      <xdr:rowOff>228600</xdr:rowOff>
    </xdr:from>
    <xdr:to>
      <xdr:col>9</xdr:col>
      <xdr:colOff>3144981</xdr:colOff>
      <xdr:row>74</xdr:row>
      <xdr:rowOff>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C6C3F4EF-1EC2-439E-B2E9-9A19D8DC48CD}"/>
            </a:ext>
            <a:ext uri="{147F2762-F138-4A5C-976F-8EAC2B608ADB}">
              <a16:predDERef xmlns:a16="http://schemas.microsoft.com/office/drawing/2014/main" pred="{9295A517-2A1E-4573-95F0-CF0C402647D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6926</xdr:colOff>
      <xdr:row>48</xdr:row>
      <xdr:rowOff>6928</xdr:rowOff>
    </xdr:from>
    <xdr:to>
      <xdr:col>14</xdr:col>
      <xdr:colOff>3075709</xdr:colOff>
      <xdr:row>73</xdr:row>
      <xdr:rowOff>166254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3AD8E918-D920-493D-AD56-BF25ABBD3819}"/>
            </a:ext>
            <a:ext uri="{147F2762-F138-4A5C-976F-8EAC2B608ADB}">
              <a16:predDERef xmlns:a16="http://schemas.microsoft.com/office/drawing/2014/main" pred="{C6C3F4EF-1EC2-439E-B2E9-9A19D8DC48C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56803</xdr:colOff>
      <xdr:row>46</xdr:row>
      <xdr:rowOff>83127</xdr:rowOff>
    </xdr:from>
    <xdr:to>
      <xdr:col>5</xdr:col>
      <xdr:colOff>762000</xdr:colOff>
      <xdr:row>74</xdr:row>
      <xdr:rowOff>0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1657FBCD-B6D7-4BAF-8120-38C550ECA9FD}"/>
            </a:ext>
          </a:extLst>
        </xdr:cNvPr>
        <xdr:cNvSpPr txBox="1"/>
      </xdr:nvSpPr>
      <xdr:spPr>
        <a:xfrm>
          <a:off x="670213" y="9581457"/>
          <a:ext cx="6816437" cy="4858443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/>
            <a:t>Summary</a:t>
          </a:r>
        </a:p>
      </xdr:txBody>
    </xdr:sp>
    <xdr:clientData/>
  </xdr:twoCellAnchor>
  <xdr:twoCellAnchor>
    <xdr:from>
      <xdr:col>5</xdr:col>
      <xdr:colOff>1590304</xdr:colOff>
      <xdr:row>47</xdr:row>
      <xdr:rowOff>228600</xdr:rowOff>
    </xdr:from>
    <xdr:to>
      <xdr:col>9</xdr:col>
      <xdr:colOff>3144981</xdr:colOff>
      <xdr:row>74</xdr:row>
      <xdr:rowOff>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BC9E4B2B-5A28-46EA-9FF7-FAFDD79E2874}"/>
            </a:ext>
            <a:ext uri="{147F2762-F138-4A5C-976F-8EAC2B608ADB}">
              <a16:predDERef xmlns:a16="http://schemas.microsoft.com/office/drawing/2014/main" pred="{1657FBCD-B6D7-4BAF-8120-38C550ECA9F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6926</xdr:colOff>
      <xdr:row>48</xdr:row>
      <xdr:rowOff>6928</xdr:rowOff>
    </xdr:from>
    <xdr:to>
      <xdr:col>14</xdr:col>
      <xdr:colOff>3075709</xdr:colOff>
      <xdr:row>73</xdr:row>
      <xdr:rowOff>166254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D8DAC78E-D78C-4617-8C73-A664ABC24712}"/>
            </a:ext>
            <a:ext uri="{147F2762-F138-4A5C-976F-8EAC2B608ADB}">
              <a16:predDERef xmlns:a16="http://schemas.microsoft.com/office/drawing/2014/main" pred="{BC9E4B2B-5A28-46EA-9FF7-FAFDD79E287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56803</xdr:colOff>
      <xdr:row>46</xdr:row>
      <xdr:rowOff>83127</xdr:rowOff>
    </xdr:from>
    <xdr:to>
      <xdr:col>5</xdr:col>
      <xdr:colOff>762000</xdr:colOff>
      <xdr:row>74</xdr:row>
      <xdr:rowOff>0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1ED77FD9-4DF3-4C68-8BF9-3DE8B0F46658}"/>
            </a:ext>
          </a:extLst>
        </xdr:cNvPr>
        <xdr:cNvSpPr txBox="1"/>
      </xdr:nvSpPr>
      <xdr:spPr>
        <a:xfrm>
          <a:off x="670213" y="9581457"/>
          <a:ext cx="6816437" cy="4858443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/>
            <a:t>Summary</a:t>
          </a:r>
        </a:p>
      </xdr:txBody>
    </xdr:sp>
    <xdr:clientData/>
  </xdr:twoCellAnchor>
  <xdr:twoCellAnchor>
    <xdr:from>
      <xdr:col>5</xdr:col>
      <xdr:colOff>1590304</xdr:colOff>
      <xdr:row>47</xdr:row>
      <xdr:rowOff>228600</xdr:rowOff>
    </xdr:from>
    <xdr:to>
      <xdr:col>9</xdr:col>
      <xdr:colOff>3144981</xdr:colOff>
      <xdr:row>74</xdr:row>
      <xdr:rowOff>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88EC2753-C72A-4BFF-A0F9-42984C3B15E6}"/>
            </a:ext>
            <a:ext uri="{147F2762-F138-4A5C-976F-8EAC2B608ADB}">
              <a16:predDERef xmlns:a16="http://schemas.microsoft.com/office/drawing/2014/main" pred="{1ED77FD9-4DF3-4C68-8BF9-3DE8B0F4665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6926</xdr:colOff>
      <xdr:row>48</xdr:row>
      <xdr:rowOff>6928</xdr:rowOff>
    </xdr:from>
    <xdr:to>
      <xdr:col>14</xdr:col>
      <xdr:colOff>3075709</xdr:colOff>
      <xdr:row>73</xdr:row>
      <xdr:rowOff>166254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CD95FB24-218F-4901-AC75-DB9FB7753096}"/>
            </a:ext>
            <a:ext uri="{147F2762-F138-4A5C-976F-8EAC2B608ADB}">
              <a16:predDERef xmlns:a16="http://schemas.microsoft.com/office/drawing/2014/main" pred="{88EC2753-C72A-4BFF-A0F9-42984C3B15E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56803</xdr:colOff>
      <xdr:row>46</xdr:row>
      <xdr:rowOff>83127</xdr:rowOff>
    </xdr:from>
    <xdr:to>
      <xdr:col>5</xdr:col>
      <xdr:colOff>762000</xdr:colOff>
      <xdr:row>74</xdr:row>
      <xdr:rowOff>0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14B542C5-FFFD-45FF-B0BA-B5D8A4D1EA17}"/>
            </a:ext>
          </a:extLst>
        </xdr:cNvPr>
        <xdr:cNvSpPr txBox="1"/>
      </xdr:nvSpPr>
      <xdr:spPr>
        <a:xfrm>
          <a:off x="670213" y="9581457"/>
          <a:ext cx="6816437" cy="4858443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/>
            <a:t>Summary</a:t>
          </a:r>
        </a:p>
      </xdr:txBody>
    </xdr:sp>
    <xdr:clientData/>
  </xdr:twoCellAnchor>
  <xdr:twoCellAnchor>
    <xdr:from>
      <xdr:col>5</xdr:col>
      <xdr:colOff>1590304</xdr:colOff>
      <xdr:row>47</xdr:row>
      <xdr:rowOff>228600</xdr:rowOff>
    </xdr:from>
    <xdr:to>
      <xdr:col>9</xdr:col>
      <xdr:colOff>3144981</xdr:colOff>
      <xdr:row>74</xdr:row>
      <xdr:rowOff>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FA850178-ACA0-4C98-9DC7-997F2E4827FA}"/>
            </a:ext>
            <a:ext uri="{147F2762-F138-4A5C-976F-8EAC2B608ADB}">
              <a16:predDERef xmlns:a16="http://schemas.microsoft.com/office/drawing/2014/main" pred="{14B542C5-FFFD-45FF-B0BA-B5D8A4D1EA1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6926</xdr:colOff>
      <xdr:row>48</xdr:row>
      <xdr:rowOff>6928</xdr:rowOff>
    </xdr:from>
    <xdr:to>
      <xdr:col>14</xdr:col>
      <xdr:colOff>3075709</xdr:colOff>
      <xdr:row>73</xdr:row>
      <xdr:rowOff>166254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DBEB4337-E34B-4942-BE2E-DDF65DC5A802}"/>
            </a:ext>
            <a:ext uri="{147F2762-F138-4A5C-976F-8EAC2B608ADB}">
              <a16:predDERef xmlns:a16="http://schemas.microsoft.com/office/drawing/2014/main" pred="{FA850178-ACA0-4C98-9DC7-997F2E4827F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56803</xdr:colOff>
      <xdr:row>46</xdr:row>
      <xdr:rowOff>83127</xdr:rowOff>
    </xdr:from>
    <xdr:to>
      <xdr:col>5</xdr:col>
      <xdr:colOff>762000</xdr:colOff>
      <xdr:row>74</xdr:row>
      <xdr:rowOff>0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A050469C-90FA-4D01-BFC9-2D54A1CBA0B6}"/>
            </a:ext>
          </a:extLst>
        </xdr:cNvPr>
        <xdr:cNvSpPr txBox="1"/>
      </xdr:nvSpPr>
      <xdr:spPr>
        <a:xfrm>
          <a:off x="670213" y="9581457"/>
          <a:ext cx="6816437" cy="4858443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/>
            <a:t>Summary</a:t>
          </a:r>
        </a:p>
      </xdr:txBody>
    </xdr:sp>
    <xdr:clientData/>
  </xdr:twoCellAnchor>
  <xdr:twoCellAnchor>
    <xdr:from>
      <xdr:col>11</xdr:col>
      <xdr:colOff>6926</xdr:colOff>
      <xdr:row>48</xdr:row>
      <xdr:rowOff>6928</xdr:rowOff>
    </xdr:from>
    <xdr:to>
      <xdr:col>14</xdr:col>
      <xdr:colOff>3075709</xdr:colOff>
      <xdr:row>73</xdr:row>
      <xdr:rowOff>166254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AF102D92-CC81-4845-8DC0-E2344CF166CD}"/>
            </a:ext>
            <a:ext uri="{147F2762-F138-4A5C-976F-8EAC2B608ADB}">
              <a16:predDERef xmlns:a16="http://schemas.microsoft.com/office/drawing/2014/main" pred="{A050469C-90FA-4D01-BFC9-2D54A1CBA0B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0</xdr:colOff>
      <xdr:row>48</xdr:row>
      <xdr:rowOff>0</xdr:rowOff>
    </xdr:from>
    <xdr:to>
      <xdr:col>9</xdr:col>
      <xdr:colOff>3168370</xdr:colOff>
      <xdr:row>74</xdr:row>
      <xdr:rowOff>19050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8DD92632-D71C-42F5-A796-4532F605FF71}"/>
            </a:ext>
            <a:ext uri="{147F2762-F138-4A5C-976F-8EAC2B608ADB}">
              <a16:predDERef xmlns:a16="http://schemas.microsoft.com/office/drawing/2014/main" pred="{AF102D92-CC81-4845-8DC0-E2344CF166C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D870A0AA-25C5-49ED-948C-4F3889BD4A99}" name="Table4" displayName="Table4" ref="A2:F4" totalsRowShown="0" headerRowDxfId="673" dataDxfId="672">
  <autoFilter ref="A2:F4" xr:uid="{D870A0AA-25C5-49ED-948C-4F3889BD4A99}"/>
  <tableColumns count="6">
    <tableColumn id="1" xr3:uid="{AE7E673D-CB57-40E8-BD39-56EEA82F2FB0}" name="Academic year"/>
    <tableColumn id="4" xr3:uid="{8ADB46E8-3C54-4012-8417-3526AD47794D}" name="2019-20" dataDxfId="671"/>
    <tableColumn id="5" xr3:uid="{1788BC52-F41F-455C-B084-A697E4D8FFB8}" name="2020-21" dataDxfId="670"/>
    <tableColumn id="6" xr3:uid="{DEA3A8AD-1BEA-44CC-AAE5-CB04CADE446C}" name="2021-22" dataDxfId="669"/>
    <tableColumn id="7" xr3:uid="{B31375D7-1C9F-4CFF-ADFD-5AC73C310CE6}" name="2022-23" dataDxfId="668"/>
    <tableColumn id="8" xr3:uid="{786501D3-7B21-4308-B5E8-88C4FC916EEF}" name="2023-24" dataDxfId="667"/>
  </tableColumns>
  <tableStyleInfo name="TableStyleLight1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44BB8234-7FC5-4C03-B54C-EDC4A8DDD640}" name="Table8" displayName="Table8" ref="K16:Q21" totalsRowShown="0" headerRowDxfId="614" dataDxfId="613">
  <autoFilter ref="K16:Q21" xr:uid="{44BB8234-7FC5-4C03-B54C-EDC4A8DDD640}"/>
  <tableColumns count="7">
    <tableColumn id="1" xr3:uid="{F595CBAB-2147-4E0C-8195-CD27B79E833B}" name="Academic Year" dataDxfId="612"/>
    <tableColumn id="2" xr3:uid="{941AEB23-6D13-47E0-A7CF-8DE1CABD9D14}" name="Distance, flexible or distributed learning" dataDxfId="611"/>
    <tableColumn id="3" xr3:uid="{AA617A39-DC1D-48B5-930B-5E10FB35AA5E}" name="Other arrangement" dataDxfId="610"/>
    <tableColumn id="4" xr3:uid="{E8FF3B15-3781-4604-97B9-DF7F9A7CBEFB}" name="Collaborative provision" dataDxfId="609"/>
    <tableColumn id="5" xr3:uid="{75211B2D-7807-475D-85EA-EB61481749B9}" name="Overseas campus" dataDxfId="608"/>
    <tableColumn id="6" xr3:uid="{CEBB3776-C4D4-4657-9CC5-7048388ED773}" name="Registered at overseas partner organisation" dataDxfId="607"/>
    <tableColumn id="7" xr3:uid="{8C6B7E5B-0EE3-4D8B-9286-9468FCDC3BBB}" name="Grand Total" dataDxfId="606"/>
  </tableColumns>
  <tableStyleInfo name="TableStyleLight2" showFirstColumn="0" showLastColumn="0" showRowStripes="1" showColumnStripes="0"/>
</table>
</file>

<file path=xl/tables/table10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D033B948-0EA7-42A0-A9D6-A134132C7B88}" name="Table213" displayName="Table213" ref="L4:T166" totalsRowShown="0" headerRowDxfId="77" dataDxfId="76">
  <autoFilter ref="L4:T166" xr:uid="{D033B948-0EA7-42A0-A9D6-A134132C7B88}"/>
  <sortState xmlns:xlrd2="http://schemas.microsoft.com/office/spreadsheetml/2017/richdata2" ref="L5:T166">
    <sortCondition descending="1" ref="T1:T163"/>
  </sortState>
  <tableColumns count="9">
    <tableColumn id="1" xr3:uid="{8D907239-7E01-4979-8280-39F4ED65C36D}" name="Rank" dataDxfId="75"/>
    <tableColumn id="2" xr3:uid="{FE5F581B-7EF3-4060-B923-2D1D0A36483E}" name="Provider name" dataDxfId="74"/>
    <tableColumn id="3" xr3:uid="{E8D31855-EF86-48E1-B194-BC9089A3078D}" name="Provider country" dataDxfId="73"/>
    <tableColumn id="4" xr3:uid="{298E267A-2B6B-4A20-A8FE-884A27474C66}" name="GuildHE filter" dataDxfId="72"/>
    <tableColumn id="5" xr3:uid="{609DADBA-C1A3-4F09-B809-D8644DA80D79}" name="Million Plus filter" dataDxfId="71"/>
    <tableColumn id="6" xr3:uid="{DBDABDB1-BFCA-463C-B03C-C85BA6B59B7E}" name="Russell Group filter" dataDxfId="70"/>
    <tableColumn id="7" xr3:uid="{875B5E20-19D4-4BD9-9723-23007ABDD275}" name="University Alliance filter" dataDxfId="69"/>
    <tableColumn id="9" xr3:uid="{0F4CD1F9-385C-4E93-A352-D0B8A9DA5499}" name="Non-Aligned" dataDxfId="68">
      <calculatedColumnFormula array="1">IF(SUMPRODUCT(--ISNUMBER(FIND("Member",O5:R5))),"No","Yes")</calculatedColumnFormula>
    </tableColumn>
    <tableColumn id="8" xr3:uid="{EE82C913-F341-4C35-B7A2-FA49881E3AFA}" name="Number of students" dataDxfId="67"/>
  </tableColumns>
  <tableStyleInfo name="TableStyleLight2" showFirstColumn="0" showLastColumn="0" showRowStripes="1" showColumnStripes="0"/>
</table>
</file>

<file path=xl/tables/table10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873A37A7-4C10-4DD6-B1E8-E9B100F3F33A}" name="Table114" displayName="Table114" ref="V4:AD160" totalsRowShown="0" headerRowDxfId="66" dataDxfId="65">
  <autoFilter ref="V4:AD160" xr:uid="{873A37A7-4C10-4DD6-B1E8-E9B100F3F33A}"/>
  <sortState xmlns:xlrd2="http://schemas.microsoft.com/office/spreadsheetml/2017/richdata2" ref="V5:AD160">
    <sortCondition descending="1" ref="AD1:AD157"/>
  </sortState>
  <tableColumns count="9">
    <tableColumn id="1" xr3:uid="{75E5346C-D6E2-4DC2-822E-14E0ECA2D59C}" name="Rank" dataDxfId="64"/>
    <tableColumn id="2" xr3:uid="{D87609BC-1704-4435-9124-DB08B202CCED}" name="Provider name" dataDxfId="63"/>
    <tableColumn id="3" xr3:uid="{D8EF5C8F-6568-42B6-83BD-3E85FECEFEEA}" name="Provider country" dataDxfId="62"/>
    <tableColumn id="4" xr3:uid="{A9DBF6D7-0660-4665-86F6-257BCD5D8230}" name="GuildHE filter" dataDxfId="61"/>
    <tableColumn id="5" xr3:uid="{256AFCB3-DDBE-45F7-BE89-176F83053918}" name="Million Plus filter" dataDxfId="60"/>
    <tableColumn id="6" xr3:uid="{E2B27596-7E06-45E0-8FB9-BF1563CC4B07}" name="Russell Group filter" dataDxfId="59"/>
    <tableColumn id="7" xr3:uid="{347826D5-EB85-4C83-A840-12E7FEE2FE49}" name="University Alliance filter" dataDxfId="58"/>
    <tableColumn id="8" xr3:uid="{E6E457FC-FA45-4818-8BE9-2A0E8709D720}" name="Non-Aligned" dataDxfId="57">
      <calculatedColumnFormula array="1">IF(SUMPRODUCT(--ISNUMBER(FIND("Member",Y5:AB5))),"No","Yes")</calculatedColumnFormula>
    </tableColumn>
    <tableColumn id="9" xr3:uid="{B8072A6F-9ED9-4FFD-837D-A5A19006C251}" name="Number of Students" dataDxfId="56"/>
  </tableColumns>
  <tableStyleInfo name="TableStyleLight2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A54C9542-2758-4332-AFE2-5DEFAEB517C8}" name="Table810" displayName="Table810" ref="B16:H21" totalsRowShown="0" headerRowDxfId="605" dataDxfId="604">
  <autoFilter ref="B16:H21" xr:uid="{A54C9542-2758-4332-AFE2-5DEFAEB517C8}"/>
  <tableColumns count="7">
    <tableColumn id="1" xr3:uid="{AC5742AB-E757-415A-8D36-E7278FA4CE0C}" name="Academic Year" dataDxfId="603"/>
    <tableColumn id="2" xr3:uid="{1A9A47AF-6FA5-4993-BEC9-F2ED471D6A10}" name="Distance, flexible or distributed learning" dataDxfId="602"/>
    <tableColumn id="3" xr3:uid="{37036A79-FA9B-4D6D-B7FD-E31C6F4E8A11}" name="Other arrangement" dataDxfId="601"/>
    <tableColumn id="4" xr3:uid="{D1F129F6-BB4C-4B34-8EBB-CCB4ADBB44AE}" name="Collaborative provision" dataDxfId="600"/>
    <tableColumn id="5" xr3:uid="{9F30D508-9619-41B5-BC11-1068756F6695}" name="Overseas campus" dataDxfId="599"/>
    <tableColumn id="6" xr3:uid="{E1F7CCB7-CD1D-40CA-8BA7-1996B5C74249}" name="Registered at overseas partner organisation" dataDxfId="598"/>
    <tableColumn id="7" xr3:uid="{9E091E83-BB1B-4AE1-8F54-F56AF0924811}" name="Grand Total" dataDxfId="597"/>
  </tableColumns>
  <tableStyleInfo name="TableStyleLight2"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96669FA5-5644-4811-8A25-ADE0880C3511}" name="Table141819" displayName="Table141819" ref="A2:E9" totalsRowShown="0" headerRowDxfId="621" dataDxfId="620">
  <autoFilter ref="A2:E9" xr:uid="{96669FA5-5644-4811-8A25-ADE0880C3511}"/>
  <tableColumns count="5">
    <tableColumn id="1" xr3:uid="{B484D1BC-9846-451C-971A-10BA454F2279}" name="Region" dataDxfId="619"/>
    <tableColumn id="2" xr3:uid="{C2BD1821-E22B-41A8-A26C-51C9524E0435}" name="Distance, flexible or distributed learning" dataDxfId="618"/>
    <tableColumn id="3" xr3:uid="{FB7495A0-C7C9-41A8-A718-110D730AEA6D}" name="Other arrangement including collaborative provision" dataDxfId="617"/>
    <tableColumn id="4" xr3:uid="{44151766-B874-4742-A744-FD947B341834}" name="Overseas campus of reporting HEP" dataDxfId="616"/>
    <tableColumn id="5" xr3:uid="{5569FFD6-1CD3-45CB-9ED9-BD0CEFC47C5A}" name="Overseas partner organisation" dataDxfId="615"/>
  </tableColumns>
  <tableStyleInfo name="TableStyleLight1" showFirstColumn="0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58C413A9-F763-4CF7-ADFD-9FFFFA516393}" name="Table10" displayName="Table10" ref="A2:D66" totalsRowShown="0">
  <autoFilter ref="A2:D66" xr:uid="{58C413A9-F763-4CF7-ADFD-9FFFFA516393}"/>
  <tableColumns count="4">
    <tableColumn id="1" xr3:uid="{6A8722C4-C377-44E5-A63C-13E8CCD9E099}" name="Region"/>
    <tableColumn id="2" xr3:uid="{E66A8A15-550B-4C6C-9E64-5C2C433E52D8}" name="Regional rank"/>
    <tableColumn id="3" xr3:uid="{98C83396-0774-4D41-B3CD-401B7E58D1C7}" name="Country of provision"/>
    <tableColumn id="4" xr3:uid="{19F76D04-4371-4B37-973D-273EC843E287}" name="2023-24" dataDxfId="32" dataCellStyle="Comma"/>
  </tableColumns>
  <tableStyleInfo name="TableStyleLight1" showFirstColumn="0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F5F637B8-C242-450B-A423-347CE45304BE}" name="Table5" displayName="Table5" ref="A2:E12" totalsRowShown="0">
  <autoFilter ref="A2:E12" xr:uid="{F5F637B8-C242-450B-A423-347CE45304BE}"/>
  <tableColumns count="5">
    <tableColumn id="1" xr3:uid="{7F901DBF-64A8-4C77-9A28-D574E99B80FF}" name="Global rank 2023-24"/>
    <tableColumn id="2" xr3:uid="{F95A83F0-57D9-4056-B674-D200B3ED2039}" name="Country of provision"/>
    <tableColumn id="3" xr3:uid="{64C5B244-4EFD-43DC-A3FA-7266885406B3}" name="Number of students 2023-24" dataDxfId="35" dataCellStyle="Comma"/>
    <tableColumn id="4" xr3:uid="{50CCDD46-1112-4A8A-8340-B7820AD51EB8}" name="Growth rate from 2022-23 (one year)" dataDxfId="34" dataCellStyle="Percent"/>
    <tableColumn id="5" xr3:uid="{59E7B234-1BA7-44E5-A534-6204B13C1D9F}" name="Growth rate from 2019-20 (five years)" dataDxfId="33" dataCellStyle="Percent"/>
  </tableColumns>
  <tableStyleInfo name="TableStyleLight1" showFirstColumn="0" showLastColumn="0" showRowStripes="1" showColumnStripes="0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9" xr:uid="{480D80A4-8096-479D-97B1-A20CB3AFFC4D}" name="Table139" displayName="Table139" ref="A2:F8" totalsRowShown="0" headerRowDxfId="596" dataDxfId="595">
  <autoFilter ref="A2:F8" xr:uid="{480D80A4-8096-479D-97B1-A20CB3AFFC4D}"/>
  <sortState xmlns:xlrd2="http://schemas.microsoft.com/office/spreadsheetml/2017/richdata2" ref="A3:F8">
    <sortCondition descending="1" ref="F2:F8"/>
  </sortState>
  <tableColumns count="6">
    <tableColumn id="1" xr3:uid="{42BC4A23-9D99-404C-9E2B-5C74856CFB96}" name="Country of provision" dataDxfId="41"/>
    <tableColumn id="2" xr3:uid="{2541443B-AC1B-4190-9E1D-B9E06F195B5C}" name="2019-20" dataDxfId="40" dataCellStyle="Comma"/>
    <tableColumn id="3" xr3:uid="{71C78BEC-2E2E-4C98-B736-53E23CBD7F90}" name="2020-21" dataDxfId="39" dataCellStyle="Comma"/>
    <tableColumn id="4" xr3:uid="{DBD73709-AD11-4A38-AEBA-F672536265F0}" name="2021-22" dataDxfId="38" dataCellStyle="Comma"/>
    <tableColumn id="5" xr3:uid="{5168A7A5-4217-4409-B9FF-AA5E74706A92}" name="2022-23" dataDxfId="37" dataCellStyle="Comma"/>
    <tableColumn id="6" xr3:uid="{82722B8E-8A91-422B-8590-C087448E0FB4}" name="2023-24" dataDxfId="36" dataCellStyle="Comma"/>
  </tableColumns>
  <tableStyleInfo name="TableStyleLight1" showFirstColumn="0" showLastColumn="0" showRowStripes="1" showColumnStripes="0"/>
</table>
</file>

<file path=xl/tables/table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1" xr:uid="{F9CE7C8F-3B1D-4D28-8298-02EF88ACCFEF}" name="Table285162" displayName="Table285162" ref="B7:C12" totalsRowShown="0" headerRowDxfId="594" dataDxfId="593">
  <autoFilter ref="B7:C12" xr:uid="{F9CE7C8F-3B1D-4D28-8298-02EF88ACCFEF}"/>
  <tableColumns count="2">
    <tableColumn id="1" xr3:uid="{2922A35A-9705-4E0A-91B1-DEB81ED4645C}" name="Year" dataDxfId="592"/>
    <tableColumn id="2" xr3:uid="{90849751-6B82-427B-B513-509CFAD6CC61}" name="Number of Students" dataDxfId="591"/>
  </tableColumns>
  <tableStyleInfo name="TableStyleLight2" showFirstColumn="0" showLastColumn="0" showRowStripes="1" showColumnStripes="0"/>
</table>
</file>

<file path=xl/tables/table1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2" xr:uid="{73337378-6E14-4361-ABDC-69085291FB88}" name="Table295263" displayName="Table295263" ref="B17:G27" totalsRowShown="0" headerRowDxfId="590" dataDxfId="589">
  <autoFilter ref="B17:G27" xr:uid="{73337378-6E14-4361-ABDC-69085291FB88}"/>
  <tableColumns count="6">
    <tableColumn id="1" xr3:uid="{8F566E1A-B953-4C53-BE34-F1EE135317BB}" name="Rank" dataDxfId="588"/>
    <tableColumn id="2" xr3:uid="{2443879F-2226-4701-A119-B3E16F5519AB}" name="Host Country" dataDxfId="587"/>
    <tableColumn id="6" xr3:uid="{3A4E81A3-B078-4CBE-8A2E-A1F514A7F711}" name="Number of students in 2020-21" dataDxfId="586"/>
    <tableColumn id="3" xr3:uid="{5E9B934F-E284-483B-93D6-8D89C710571A}" name="Number of students in 2021-22" dataDxfId="585"/>
    <tableColumn id="4" xr3:uid="{B758C3B4-79F6-45B1-9C8A-8770488B9186}" name="Percentage of Students in 2021-22" dataDxfId="584">
      <calculatedColumnFormula>Table295263[[#This Row],[Number of students in 2021-22]]/$F$4</calculatedColumnFormula>
    </tableColumn>
    <tableColumn id="5" xr3:uid="{63160E83-885D-44F9-B501-F2AB07ACDB27}" name="Percentage change from 2020-21" dataDxfId="583">
      <calculatedColumnFormula>Table295263[[#This Row],[Number of students in 2021-22]]/Table295263[[#This Row],[Number of students in 2020-21]]-1</calculatedColumnFormula>
    </tableColumn>
  </tableColumns>
  <tableStyleInfo name="TableStyleLight2" showFirstColumn="0" showLastColumn="0" showRowStripes="1" showColumnStripes="0"/>
</table>
</file>

<file path=xl/tables/table1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3" xr:uid="{59624059-373E-4B3E-B2E4-F77C093848D2}" name="Table305364" displayName="Table305364" ref="B32:G37" totalsRowShown="0" headerRowDxfId="582" dataDxfId="581">
  <autoFilter ref="B32:G37" xr:uid="{59624059-373E-4B3E-B2E4-F77C093848D2}"/>
  <tableColumns count="6">
    <tableColumn id="1" xr3:uid="{0C605F24-5069-4CDC-95C5-767623AC0D6C}" name="Country" dataDxfId="580"/>
    <tableColumn id="2" xr3:uid="{1D058EA5-14DF-4504-8E35-F81426067FC2}" name="2017-18" dataDxfId="579"/>
    <tableColumn id="3" xr3:uid="{9950E1A6-86A0-4A81-995B-997901AEF56B}" name="2018-19" dataDxfId="578"/>
    <tableColumn id="4" xr3:uid="{189ACE3A-E029-4B96-8201-9D1BAA3248E8}" name="2019-2020" dataDxfId="577"/>
    <tableColumn id="5" xr3:uid="{EBD83249-D0C0-4E02-AF51-E1D85F8DD56F}" name="2020-21" dataDxfId="576"/>
    <tableColumn id="6" xr3:uid="{10072C4A-5E1E-4BF4-936C-F1B8A4CFBA73}" name="2021-22" dataDxfId="575"/>
  </tableColumns>
  <tableStyleInfo name="TableStyleLight2" showFirstColumn="0" showLastColumn="0" showRowStripes="1" showColumnStripes="0"/>
</table>
</file>

<file path=xl/tables/table1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4" xr:uid="{74663B6D-E76D-4100-8183-47D5D0BA29A0}" name="Table315465" displayName="Table315465" ref="I19:L25" totalsRowShown="0" headerRowDxfId="574" dataDxfId="573">
  <autoFilter ref="I19:L25" xr:uid="{74663B6D-E76D-4100-8183-47D5D0BA29A0}"/>
  <sortState xmlns:xlrd2="http://schemas.microsoft.com/office/spreadsheetml/2017/richdata2" ref="I20:L24">
    <sortCondition ref="I19:I24"/>
  </sortState>
  <tableColumns count="4">
    <tableColumn id="1" xr3:uid="{B6F392CB-681A-43E2-9E5D-1BA96185C876}" name="Type of provision" dataDxfId="572"/>
    <tableColumn id="2" xr3:uid="{538E11AE-67FD-45F2-B281-DF450F496683}" name="Number of Students" dataDxfId="571"/>
    <tableColumn id="3" xr3:uid="{9F5F42BE-DD3A-44A8-9B43-1A5B6E5341B7}" name="Number of Countries Represented " dataDxfId="570"/>
    <tableColumn id="4" xr3:uid="{4F09F750-E728-4DED-A380-7AB9BE64553F}" name="Percentage of Countries Represented" dataDxfId="569">
      <calculatedColumnFormula>Table315465[[#This Row],[Number of Countries Represented ]]/$K$25</calculatedColumnFormula>
    </tableColumn>
  </tableColumns>
  <tableStyleInfo name="TableStyleLight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3" xr:uid="{F6C9B00B-E6E7-45BD-BE00-27CD9FDFF2EF}" name="Table133" displayName="Table133" ref="A2:K5" totalsRowShown="0" headerRowDxfId="666" dataDxfId="665">
  <autoFilter ref="A2:K5" xr:uid="{F6C9B00B-E6E7-45BD-BE00-27CD9FDFF2EF}"/>
  <tableColumns count="11">
    <tableColumn id="1" xr3:uid="{8A344BE5-0768-4330-A2FE-FC2F212CA4A4}" name="Academic year" dataDxfId="664"/>
    <tableColumn id="2" xr3:uid="{B050F835-67EA-4E1E-9960-1E6530BEC642}" name="2014-15" dataDxfId="663"/>
    <tableColumn id="3" xr3:uid="{DC8DAB73-ED21-4940-8EF0-2BF8BE8B519A}" name="2015-16" dataDxfId="662"/>
    <tableColumn id="4" xr3:uid="{B3139A51-8A90-4FDD-97CC-FCE56CC18CEA}" name="2016-17" dataDxfId="661"/>
    <tableColumn id="5" xr3:uid="{1A9773A3-4F1E-48A2-BD1E-C0EF7425441A}" name="2017-18" dataDxfId="660"/>
    <tableColumn id="6" xr3:uid="{1D0BA4C3-4196-44D3-921D-96841994A5EE}" name="2018-19" dataDxfId="659"/>
    <tableColumn id="7" xr3:uid="{72FB4B73-EEC2-4286-968A-8A1F8ED019D2}" name="2019-20" dataDxfId="658"/>
    <tableColumn id="8" xr3:uid="{F085A562-4FBB-4686-8BD9-4989414C29C3}" name="2020-21" dataDxfId="657"/>
    <tableColumn id="9" xr3:uid="{4306A86C-C20F-42FF-A6B0-E498254872C5}" name="2021-22" dataDxfId="656"/>
    <tableColumn id="10" xr3:uid="{6C852FDC-87A8-4253-80D9-F5D8D9E0E372}" name="2022-23" dataDxfId="655"/>
    <tableColumn id="11" xr3:uid="{E36CBC8D-F84C-4456-89F5-CE5F97DBC3B0}" name="2023-24" dataDxfId="654"/>
  </tableColumns>
  <tableStyleInfo name="TableStyleLight1" showFirstColumn="0" showLastColumn="0" showRowStripes="1" showColumnStripes="0"/>
</table>
</file>

<file path=xl/tables/table2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5" xr:uid="{BC4C38C8-5FA5-48F5-86FF-A82FA846A311}" name="Table325566" displayName="Table325566" ref="I29:J32" totalsRowShown="0" headerRowDxfId="568" dataDxfId="566" headerRowBorderDxfId="567" tableBorderDxfId="565">
  <autoFilter ref="I29:J32" xr:uid="{BC4C38C8-5FA5-48F5-86FF-A82FA846A311}"/>
  <tableColumns count="2">
    <tableColumn id="1" xr3:uid="{3698DD55-A37E-4F44-BBED-01AFC752A2A5}" name="Country" dataDxfId="564"/>
    <tableColumn id="2" xr3:uid="{9673F987-0788-4AD1-B38A-84B620FCA719}" name="Number of Students" dataDxfId="563"/>
  </tableColumns>
  <tableStyleInfo name="TableStyleLight2" showFirstColumn="0" showLastColumn="0" showRowStripes="1" showColumnStripes="0"/>
</table>
</file>

<file path=xl/tables/table2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6" xr:uid="{D99EFA1A-A680-4AEB-961C-C69483D51BFC}" name="Table32345667" displayName="Table32345667" ref="I37:J40" totalsRowShown="0" headerRowDxfId="562" dataDxfId="560" headerRowBorderDxfId="561" tableBorderDxfId="559">
  <autoFilter ref="I37:J40" xr:uid="{D99EFA1A-A680-4AEB-961C-C69483D51BFC}"/>
  <tableColumns count="2">
    <tableColumn id="1" xr3:uid="{788A0C3B-0245-4551-9496-D8E69F973E1E}" name="Country" dataDxfId="558"/>
    <tableColumn id="2" xr3:uid="{6F9582AA-81A6-4C07-91DF-B862F7420B59}" name="Number of Students" dataDxfId="557"/>
  </tableColumns>
  <tableStyleInfo name="TableStyleLight2" showFirstColumn="0" showLastColumn="0" showRowStripes="1" showColumnStripes="0"/>
</table>
</file>

<file path=xl/tables/table2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7" xr:uid="{2C047B01-2BBB-462B-9AD2-B1041CD0DEF9}" name="Table32355768" displayName="Table32355768" ref="L29:M32" totalsRowShown="0" headerRowDxfId="556" dataDxfId="554" headerRowBorderDxfId="555" tableBorderDxfId="553">
  <autoFilter ref="L29:M32" xr:uid="{2C047B01-2BBB-462B-9AD2-B1041CD0DEF9}"/>
  <tableColumns count="2">
    <tableColumn id="1" xr3:uid="{0561ECB6-A8B4-46BB-89D9-350B811D9B45}" name="Country" dataDxfId="552"/>
    <tableColumn id="2" xr3:uid="{2F73128F-C8A5-440F-AB5D-5D982BCD189E}" name="Number of Students" dataDxfId="551"/>
  </tableColumns>
  <tableStyleInfo name="TableStyleLight2" showFirstColumn="0" showLastColumn="0" showRowStripes="1" showColumnStripes="0"/>
</table>
</file>

<file path=xl/tables/table2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8" xr:uid="{1AF2B5F8-F623-46B1-958D-32312BCB5949}" name="Table32365869" displayName="Table32365869" ref="L37:M40" totalsRowShown="0" headerRowDxfId="550" dataDxfId="548" headerRowBorderDxfId="549" tableBorderDxfId="547">
  <autoFilter ref="L37:M40" xr:uid="{1AF2B5F8-F623-46B1-958D-32312BCB5949}"/>
  <tableColumns count="2">
    <tableColumn id="1" xr3:uid="{6E1F0A1D-D51D-4AB7-9918-DD73480538F4}" name="Country" dataDxfId="546"/>
    <tableColumn id="2" xr3:uid="{6C0284CA-CD9F-44C6-9F51-9F5E7CB5F3E0}" name="Number of Students" dataDxfId="545"/>
  </tableColumns>
  <tableStyleInfo name="TableStyleLight2" showFirstColumn="0" showLastColumn="0" showRowStripes="1" showColumnStripes="0"/>
</table>
</file>

<file path=xl/tables/table2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9" xr:uid="{609283FA-625C-47CF-86DE-D5C4BD94EB6C}" name="Table32375970" displayName="Table32375970" ref="O29:P30" totalsRowShown="0" headerRowDxfId="544" dataDxfId="542" headerRowBorderDxfId="543" tableBorderDxfId="541">
  <autoFilter ref="O29:P30" xr:uid="{609283FA-625C-47CF-86DE-D5C4BD94EB6C}"/>
  <tableColumns count="2">
    <tableColumn id="1" xr3:uid="{79036003-5DB8-4AC9-9FB4-3DB69D315836}" name="Country" dataDxfId="540"/>
    <tableColumn id="2" xr3:uid="{861314DD-4132-45FD-B49E-EB2E4804EC2C}" name="Number of Students" dataDxfId="539"/>
  </tableColumns>
  <tableStyleInfo name="TableStyleLight2" showFirstColumn="0" showLastColumn="0" showRowStripes="1" showColumnStripes="0"/>
</table>
</file>

<file path=xl/tables/table2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0" xr:uid="{CFFDB9E9-30C9-415F-B171-9AC2ACBD4A19}" name="Table25386071" displayName="Table25386071" ref="I4:M14" totalsRowShown="0" headerRowDxfId="538" dataDxfId="537">
  <autoFilter ref="I4:M14" xr:uid="{CFFDB9E9-30C9-415F-B171-9AC2ACBD4A19}"/>
  <tableColumns count="5">
    <tableColumn id="1" xr3:uid="{45EFE215-478B-47F9-BC66-F4F438F5AC31}" name="Rank" dataDxfId="536"/>
    <tableColumn id="2" xr3:uid="{AC58BE38-3A35-411B-B6D0-F65AF3991C50}" name="Top 10 Country of Provision for UG TNE" dataDxfId="535"/>
    <tableColumn id="3" xr3:uid="{73449877-D14E-4854-938A-DC91B93BDFF6}" name="Number of UG Students" dataDxfId="534"/>
    <tableColumn id="4" xr3:uid="{6AA1882F-582F-4146-BB36-F143AD21467D}" name="Top 10 Country of Provision for PG TNE" dataDxfId="533"/>
    <tableColumn id="5" xr3:uid="{E3DF79D5-B657-471A-AED8-1A0ACEC91ACC}" name="Number of PG Students" dataDxfId="532"/>
  </tableColumns>
  <tableStyleInfo name="TableStyleLight2" showFirstColumn="0" showLastColumn="0" showRowStripes="1" showColumnStripes="0"/>
</table>
</file>

<file path=xl/tables/table2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1" xr:uid="{B842F661-40EE-4BF1-9366-ACEB529DFC3D}" name="Table386172" displayName="Table386172" ref="E7:G9" totalsRowShown="0" headerRowDxfId="531" dataDxfId="530">
  <autoFilter ref="E7:G9" xr:uid="{B842F661-40EE-4BF1-9366-ACEB529DFC3D}"/>
  <tableColumns count="3">
    <tableColumn id="1" xr3:uid="{8C0B1822-DF3A-482E-8CAC-89C92F8F6A01}" name="Level of Study" dataDxfId="529"/>
    <tableColumn id="2" xr3:uid="{1971EE76-0BB0-4DA8-9943-8A69C2ED7F3E}" name="Number of Students (RAW)" dataDxfId="528"/>
    <tableColumn id="3" xr3:uid="{866E99F7-2A5E-4F8D-9246-205393AAE265}" name="Number of Students (Rounded)" dataDxfId="527"/>
  </tableColumns>
  <tableStyleInfo name="TableStyleLight2" showFirstColumn="0" showLastColumn="0" showRowStripes="1" showColumnStripes="0"/>
</table>
</file>

<file path=xl/tables/table2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8" xr:uid="{B6160B8E-3492-4170-B0B9-E45D2440773C}" name="Table28" displayName="Table28" ref="B7:C12" totalsRowShown="0" headerRowDxfId="526" dataDxfId="525">
  <autoFilter ref="B7:C12" xr:uid="{B6160B8E-3492-4170-B0B9-E45D2440773C}"/>
  <tableColumns count="2">
    <tableColumn id="1" xr3:uid="{30B575E9-B277-46D9-B6C3-43B9DFE9242D}" name="Year" dataDxfId="524"/>
    <tableColumn id="2" xr3:uid="{FDCEE321-C23F-4D36-B42A-9A3B9DEB9144}" name="Number of Students" dataDxfId="523"/>
  </tableColumns>
  <tableStyleInfo name="TableStyleLight2" showFirstColumn="0" showLastColumn="0" showRowStripes="1" showColumnStripes="0"/>
</table>
</file>

<file path=xl/tables/table2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9" xr:uid="{FD180F72-E74C-40AA-B573-EB4BE34883D8}" name="Table29" displayName="Table29" ref="B17:G27" totalsRowShown="0" headerRowDxfId="522" dataDxfId="521">
  <autoFilter ref="B17:G27" xr:uid="{FD180F72-E74C-40AA-B573-EB4BE34883D8}"/>
  <tableColumns count="6">
    <tableColumn id="1" xr3:uid="{96A4CEB7-4A50-4121-B737-52DE79BA120D}" name="Rank" dataDxfId="520"/>
    <tableColumn id="2" xr3:uid="{9BA124AB-C34B-4D10-B219-73C9DBEC7FFC}" name="Host Country" dataDxfId="519"/>
    <tableColumn id="6" xr3:uid="{89A96332-F386-4346-BAF0-E77E67F5EEEC}" name="Number of students in 2020-21" dataDxfId="518"/>
    <tableColumn id="3" xr3:uid="{A705FA6F-FA6C-41BB-8C1B-BEB52A6FA808}" name="Number of students in 2021-22" dataDxfId="517"/>
    <tableColumn id="4" xr3:uid="{261974EE-EA51-45F7-A789-F88D907285EE}" name="Percentage of Students in 2021-22" dataDxfId="516">
      <calculatedColumnFormula>Table29[[#This Row],[Number of students in 2021-22]]/$F$4</calculatedColumnFormula>
    </tableColumn>
    <tableColumn id="5" xr3:uid="{EFD6800C-9B53-4F69-B1EC-74BD9E7B2723}" name="Percentage change from 2020-21" dataDxfId="515">
      <calculatedColumnFormula>Table29[[#This Row],[Number of students in 2021-22]]/Table29[[#This Row],[Number of students in 2020-21]]-1</calculatedColumnFormula>
    </tableColumn>
  </tableColumns>
  <tableStyleInfo name="TableStyleLight2" showFirstColumn="0" showLastColumn="0" showRowStripes="1" showColumnStripes="0"/>
</table>
</file>

<file path=xl/tables/table2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0" xr:uid="{80F102D0-F7DD-4529-84A0-E5E559B85EE4}" name="Table30" displayName="Table30" ref="B32:G37" totalsRowShown="0" headerRowDxfId="514" dataDxfId="513">
  <autoFilter ref="B32:G37" xr:uid="{80F102D0-F7DD-4529-84A0-E5E559B85EE4}"/>
  <tableColumns count="6">
    <tableColumn id="1" xr3:uid="{A95B71D6-8230-41C1-AD95-9BC7700CEE95}" name="Country" dataDxfId="512"/>
    <tableColumn id="2" xr3:uid="{E476E606-679E-4291-9CAA-CB728DA36E3B}" name="2017-18" dataDxfId="511"/>
    <tableColumn id="3" xr3:uid="{81F41439-0676-43C6-8CF2-B99D7822118B}" name="2018-19" dataDxfId="510"/>
    <tableColumn id="4" xr3:uid="{0EEC3CC1-1E91-4D17-B83B-4E37002BE86A}" name="2019-20" dataDxfId="509"/>
    <tableColumn id="5" xr3:uid="{96214B24-8A5C-48FE-88EE-FD8B335CDDBA}" name="2020-21" dataDxfId="508"/>
    <tableColumn id="6" xr3:uid="{4E11B7B4-4C5F-450A-87C4-910EF14D133E}" name="2021-22" dataDxfId="507"/>
  </tableColumns>
  <tableStyleInfo name="TableStyleLight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A2344F24-BFCF-4626-9AE5-42015AF6FCEF}" name="Table6" displayName="Table6" ref="A2:K4" totalsRowShown="0" headerRowDxfId="653" dataDxfId="652">
  <autoFilter ref="A2:K4" xr:uid="{A2344F24-BFCF-4626-9AE5-42015AF6FCEF}"/>
  <tableColumns count="11">
    <tableColumn id="1" xr3:uid="{8E5F848B-2CA5-4212-B2B8-61A68F92F7CF}" name="Type of provision" dataDxfId="651"/>
    <tableColumn id="2" xr3:uid="{4BE145F1-4679-42B5-8937-CBADFB54514C}" name="2014-15" dataDxfId="650"/>
    <tableColumn id="3" xr3:uid="{2A25B5D4-AE59-43A8-9313-18AC0CFFD07D}" name="2015-16" dataDxfId="649"/>
    <tableColumn id="4" xr3:uid="{46588A61-4FC7-409B-A0D3-781D9B996A1F}" name="2016-17" dataDxfId="648"/>
    <tableColumn id="5" xr3:uid="{442AB383-7C67-4856-8BB3-F80312E76626}" name="2017-18" dataDxfId="647"/>
    <tableColumn id="6" xr3:uid="{8D3E9B40-E8AA-4C38-BCBA-5B6674B4C6DC}" name="2018-19" dataDxfId="646"/>
    <tableColumn id="7" xr3:uid="{57BEF6C4-0D8F-4200-B0D4-92C733653DF9}" name="2019-20" dataDxfId="645"/>
    <tableColumn id="8" xr3:uid="{3CF0A8E0-DB1A-4854-B2EA-981966498FCC}" name="2020-21" dataDxfId="644"/>
    <tableColumn id="9" xr3:uid="{326755AB-6E1E-469D-9F4F-9AC9F65A4F32}" name="2021-22" dataDxfId="643"/>
    <tableColumn id="10" xr3:uid="{17530F61-CB46-4320-9974-084E09428F32}" name="2022-23" dataDxfId="642"/>
    <tableColumn id="11" xr3:uid="{2878D7A9-E9F2-415F-8FFE-FFC41DE90733}" name="2023-24" dataDxfId="641"/>
  </tableColumns>
  <tableStyleInfo name="TableStyleLight1" showFirstColumn="0" showLastColumn="0" showRowStripes="1" showColumnStripes="0"/>
</table>
</file>

<file path=xl/tables/table3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1" xr:uid="{1AF1EB8D-A23F-4209-B2EC-80708671FC2E}" name="Table31" displayName="Table31" ref="I19:L25" totalsRowShown="0" headerRowDxfId="506" dataDxfId="505">
  <autoFilter ref="I19:L25" xr:uid="{1AF1EB8D-A23F-4209-B2EC-80708671FC2E}"/>
  <sortState xmlns:xlrd2="http://schemas.microsoft.com/office/spreadsheetml/2017/richdata2" ref="I20:L24">
    <sortCondition ref="I19:I24"/>
  </sortState>
  <tableColumns count="4">
    <tableColumn id="1" xr3:uid="{CE269C8B-EAF3-4966-854B-D2C51900FE08}" name="Type of provision" dataDxfId="504"/>
    <tableColumn id="2" xr3:uid="{1820E806-53F8-491A-A3BE-2323EAC8579C}" name="Number of Students" dataDxfId="503"/>
    <tableColumn id="3" xr3:uid="{D2D355CC-23AD-47EA-82AB-F0C7D9BD2124}" name="Number of Countries Represented " dataDxfId="502"/>
    <tableColumn id="4" xr3:uid="{620A7B8C-4C4F-497F-87C9-BB700651096A}" name="Percentage of Countries Represented" dataDxfId="501">
      <calculatedColumnFormula>Table31[[#This Row],[Number of Countries Represented ]]/$K$25</calculatedColumnFormula>
    </tableColumn>
  </tableColumns>
  <tableStyleInfo name="TableStyleLight2" showFirstColumn="0" showLastColumn="0" showRowStripes="1" showColumnStripes="0"/>
</table>
</file>

<file path=xl/tables/table3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2" xr:uid="{7B721795-7697-4F98-B62A-BECCF6539281}" name="Table32" displayName="Table32" ref="I29:J32" totalsRowShown="0" headerRowDxfId="500" dataDxfId="498" headerRowBorderDxfId="499" tableBorderDxfId="497">
  <autoFilter ref="I29:J32" xr:uid="{7B721795-7697-4F98-B62A-BECCF6539281}"/>
  <tableColumns count="2">
    <tableColumn id="1" xr3:uid="{312D0A00-1E7B-489C-8C05-4FFABDB6CC8E}" name="Country" dataDxfId="496"/>
    <tableColumn id="2" xr3:uid="{2DCDD710-15CB-41B0-BE25-FFB45E225315}" name="Number of Students" dataDxfId="495"/>
  </tableColumns>
  <tableStyleInfo name="TableStyleLight2" showFirstColumn="0" showLastColumn="0" showRowStripes="1" showColumnStripes="0"/>
</table>
</file>

<file path=xl/tables/table3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3" xr:uid="{97AAF1D3-1193-4B6E-BF84-32FB3D9C3855}" name="Table3234" displayName="Table3234" ref="I37:J40" totalsRowShown="0" headerRowDxfId="494" dataDxfId="492" headerRowBorderDxfId="493" tableBorderDxfId="491">
  <autoFilter ref="I37:J40" xr:uid="{97AAF1D3-1193-4B6E-BF84-32FB3D9C3855}"/>
  <tableColumns count="2">
    <tableColumn id="1" xr3:uid="{371201AF-1AB7-4C44-B167-22ADE2A9E382}" name="Country" dataDxfId="490"/>
    <tableColumn id="2" xr3:uid="{F995A880-FA19-446C-A06A-22A0483F15E1}" name="Number of Students" dataDxfId="489"/>
  </tableColumns>
  <tableStyleInfo name="TableStyleLight2" showFirstColumn="0" showLastColumn="0" showRowStripes="1" showColumnStripes="0"/>
</table>
</file>

<file path=xl/tables/table3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4" xr:uid="{DA4576AA-D579-417B-BE37-FB0720B8ACEA}" name="Table3235" displayName="Table3235" ref="L29:M32" totalsRowShown="0" headerRowDxfId="488" dataDxfId="486" headerRowBorderDxfId="487" tableBorderDxfId="485">
  <autoFilter ref="L29:M32" xr:uid="{DA4576AA-D579-417B-BE37-FB0720B8ACEA}"/>
  <tableColumns count="2">
    <tableColumn id="1" xr3:uid="{5927BB42-58D2-4E99-8B03-04804D2A8A3B}" name="Country" dataDxfId="484"/>
    <tableColumn id="2" xr3:uid="{F8081C34-EC13-43E2-AE43-2423B196A75D}" name="Number of Students" dataDxfId="483"/>
  </tableColumns>
  <tableStyleInfo name="TableStyleLight2" showFirstColumn="0" showLastColumn="0" showRowStripes="1" showColumnStripes="0"/>
</table>
</file>

<file path=xl/tables/table3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5" xr:uid="{01BF9704-6518-4338-B0D3-D9C95AB8937C}" name="Table3236" displayName="Table3236" ref="L37:M40" totalsRowShown="0" headerRowDxfId="482" dataDxfId="480" headerRowBorderDxfId="481" tableBorderDxfId="479">
  <autoFilter ref="L37:M40" xr:uid="{01BF9704-6518-4338-B0D3-D9C95AB8937C}"/>
  <tableColumns count="2">
    <tableColumn id="1" xr3:uid="{CDBD8C9E-9F42-4D97-B1E4-1CB2DA10BD0A}" name="Country" dataDxfId="478"/>
    <tableColumn id="2" xr3:uid="{B8FE381A-1B9A-436F-A81A-1AA890512DA9}" name="Number of Students" dataDxfId="477"/>
  </tableColumns>
  <tableStyleInfo name="TableStyleLight2" showFirstColumn="0" showLastColumn="0" showRowStripes="1" showColumnStripes="0"/>
</table>
</file>

<file path=xl/tables/table3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6" xr:uid="{0D1440B9-E3E7-4F43-8780-848C003608AD}" name="Table3237" displayName="Table3237" ref="O29:P30" totalsRowShown="0" headerRowDxfId="476" dataDxfId="474" headerRowBorderDxfId="475" tableBorderDxfId="473">
  <autoFilter ref="O29:P30" xr:uid="{0D1440B9-E3E7-4F43-8780-848C003608AD}"/>
  <tableColumns count="2">
    <tableColumn id="1" xr3:uid="{BCB7CE3E-4E20-4CD0-83CC-94E36A1419A5}" name="Country" dataDxfId="472"/>
    <tableColumn id="2" xr3:uid="{67A1A709-05AE-422F-91C4-CF68FABC7E00}" name="Number of Students" dataDxfId="471"/>
  </tableColumns>
  <tableStyleInfo name="TableStyleLight2" showFirstColumn="0" showLastColumn="0" showRowStripes="1" showColumnStripes="0"/>
</table>
</file>

<file path=xl/tables/table3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7" xr:uid="{0CE965AC-A207-44C3-B7A0-FCFA9F90BD4F}" name="Table2538" displayName="Table2538" ref="I4:M14" totalsRowShown="0" headerRowDxfId="470" dataDxfId="469">
  <autoFilter ref="I4:M14" xr:uid="{0CE965AC-A207-44C3-B7A0-FCFA9F90BD4F}"/>
  <tableColumns count="5">
    <tableColumn id="1" xr3:uid="{7620F390-A012-4FFE-82D9-EEB4C15A77EE}" name="Rank" dataDxfId="468"/>
    <tableColumn id="2" xr3:uid="{B7C815E1-CF40-4686-B056-1B48021CD7C8}" name="Top 10 County of Provision for UG TNE" dataDxfId="467"/>
    <tableColumn id="3" xr3:uid="{C4F31787-B195-4490-A3EC-2D0921A6C15D}" name="Number of UG Students" dataDxfId="466"/>
    <tableColumn id="4" xr3:uid="{CAFB35FD-DB47-469A-B960-189F67EE10AA}" name="Top 10 County of Provision for PG TNE" dataDxfId="465"/>
    <tableColumn id="5" xr3:uid="{3E9C6FA0-438F-40C4-BA1A-EA2408DFE923}" name="Number of PG Students" dataDxfId="464"/>
  </tableColumns>
  <tableStyleInfo name="TableStyleLight2" showFirstColumn="0" showLastColumn="0" showRowStripes="1" showColumnStripes="0"/>
</table>
</file>

<file path=xl/tables/table3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8" xr:uid="{4A5CA370-E1A3-409D-B077-C6C42DAD562B}" name="Table38" displayName="Table38" ref="E7:G9" totalsRowShown="0" headerRowDxfId="463" dataDxfId="462">
  <autoFilter ref="E7:G9" xr:uid="{4A5CA370-E1A3-409D-B077-C6C42DAD562B}"/>
  <tableColumns count="3">
    <tableColumn id="1" xr3:uid="{7F47AFF8-C8CD-41EE-99ED-D70F7325979B}" name="Level of Study" dataDxfId="461"/>
    <tableColumn id="2" xr3:uid="{0C975806-DCF1-4B84-9BEA-1D7E8BA454AA}" name="Number of Students (RAW)" dataDxfId="460"/>
    <tableColumn id="3" xr3:uid="{08ED9B13-AA8F-4EAB-83BA-20E59CBD536A}" name="Number of Students (Rounded)" dataDxfId="459"/>
  </tableColumns>
  <tableStyleInfo name="TableStyleLight2" showFirstColumn="0" showLastColumn="0" showRowStripes="1" showColumnStripes="0"/>
</table>
</file>

<file path=xl/tables/table3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5" xr:uid="{407AED38-E451-4162-8294-9000DFF4509C}" name="Table2851106" displayName="Table2851106" ref="B7:C12" totalsRowShown="0" headerRowDxfId="458" dataDxfId="457">
  <autoFilter ref="B7:C12" xr:uid="{407AED38-E451-4162-8294-9000DFF4509C}"/>
  <tableColumns count="2">
    <tableColumn id="1" xr3:uid="{29D71EB8-ADB0-4BFA-A959-9FC756BC9085}" name="Year" dataDxfId="456"/>
    <tableColumn id="2" xr3:uid="{41321CBA-B939-45D3-ACA7-F694691C73FA}" name="Number of Students" dataDxfId="455"/>
  </tableColumns>
  <tableStyleInfo name="TableStyleLight2" showFirstColumn="0" showLastColumn="0" showRowStripes="1" showColumnStripes="0"/>
</table>
</file>

<file path=xl/tables/table3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6" xr:uid="{AF2D2A49-803A-4859-A113-AD6544EAC0C8}" name="Table2952107" displayName="Table2952107" ref="B17:G27" totalsRowShown="0" headerRowDxfId="454" dataDxfId="453">
  <autoFilter ref="B17:G27" xr:uid="{AF2D2A49-803A-4859-A113-AD6544EAC0C8}"/>
  <tableColumns count="6">
    <tableColumn id="1" xr3:uid="{B09BAA73-57D5-493E-88EF-051347989A79}" name="Rank" dataDxfId="452"/>
    <tableColumn id="2" xr3:uid="{A893B9CD-7066-4710-B7EF-AACD37240E65}" name="Host Country" dataDxfId="451"/>
    <tableColumn id="6" xr3:uid="{B3D77982-F30C-44C2-A72E-4A2CC8FEF28C}" name="Number of students in 2020-21" dataDxfId="450"/>
    <tableColumn id="3" xr3:uid="{3A1577FD-7348-4336-AAD4-943D102A68C6}" name="Number of students in 2021-22" dataDxfId="449"/>
    <tableColumn id="4" xr3:uid="{FA2E67F1-4A38-4558-80F8-CF136BE056F8}" name="Percentage of Students in 2021-22" dataDxfId="448">
      <calculatedColumnFormula>Table2952107[[#This Row],[Number of students in 2021-22]]/$F$4</calculatedColumnFormula>
    </tableColumn>
    <tableColumn id="5" xr3:uid="{0610746A-BE56-4771-918B-9CAD48D0988E}" name="Percentage change from 2020-21" dataDxfId="447">
      <calculatedColumnFormula>Table2952107[[#This Row],[Number of students in 2021-22]]/Table2952107[[#This Row],[Number of students in 2020-21]]-1</calculatedColumnFormula>
    </tableColumn>
  </tableColumns>
  <tableStyleInfo name="TableStyleLight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3" xr:uid="{93A5E161-DEEC-497B-A290-A4B5786B099C}" name="Table7144" displayName="Table7144" ref="A2:C7" totalsRowShown="0" headerRowDxfId="640" dataDxfId="639">
  <autoFilter ref="A2:C7" xr:uid="{8726C753-F170-45F1-B0B4-27E5D02654EA}"/>
  <tableColumns count="3">
    <tableColumn id="1" xr3:uid="{B22DE9CA-B0D6-425F-93D6-024BAD7B31B0}" name="Type of provision" dataDxfId="638"/>
    <tableColumn id="2" xr3:uid="{CA8E4776-9B8A-4C8C-B71E-70D72D110D0A}" name="Student numbers" dataDxfId="55"/>
    <tableColumn id="3" xr3:uid="{708DCA96-1C0B-4E55-97B2-A7370555071C}" name="Percentage share" dataDxfId="54" dataCellStyle="Percent"/>
  </tableColumns>
  <tableStyleInfo name="TableStyleLight1" showFirstColumn="0" showLastColumn="0" showRowStripes="1" showColumnStripes="0"/>
</table>
</file>

<file path=xl/tables/table4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7" xr:uid="{F625DB49-4E0B-4CD6-B251-D2F8C8BB2DE6}" name="Table3053108" displayName="Table3053108" ref="B32:G37" totalsRowShown="0" headerRowDxfId="446" dataDxfId="445">
  <autoFilter ref="B32:G37" xr:uid="{F625DB49-4E0B-4CD6-B251-D2F8C8BB2DE6}"/>
  <tableColumns count="6">
    <tableColumn id="1" xr3:uid="{EEB69580-CB8D-4740-868F-432D37233B71}" name="Country" dataDxfId="444"/>
    <tableColumn id="2" xr3:uid="{8D30018E-F3E9-458C-B08C-3186F8AA9B8C}" name="2017-18" dataDxfId="443"/>
    <tableColumn id="3" xr3:uid="{2991ADAC-8F34-41B2-9F58-A5B3CF81E694}" name="2018-19" dataDxfId="442"/>
    <tableColumn id="4" xr3:uid="{521A6038-C1B2-49FB-B2F6-AAFEAEC934DB}" name="2019-20" dataDxfId="441"/>
    <tableColumn id="5" xr3:uid="{7EDB0EEA-EB4C-424F-88A9-CF47718A93AF}" name="2020-21" dataDxfId="440"/>
    <tableColumn id="6" xr3:uid="{077F633A-96DB-4AE4-AD56-2523867B3FF2}" name="2021-22" dataDxfId="439"/>
  </tableColumns>
  <tableStyleInfo name="TableStyleLight2" showFirstColumn="0" showLastColumn="0" showRowStripes="1" showColumnStripes="0"/>
</table>
</file>

<file path=xl/tables/table4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8" xr:uid="{59C072DF-6781-4BD8-B676-B2B2A6BB7AB3}" name="Table3154109" displayName="Table3154109" ref="I19:L25" totalsRowShown="0" headerRowDxfId="438" dataDxfId="437">
  <autoFilter ref="I19:L25" xr:uid="{59C072DF-6781-4BD8-B676-B2B2A6BB7AB3}"/>
  <sortState xmlns:xlrd2="http://schemas.microsoft.com/office/spreadsheetml/2017/richdata2" ref="I20:L24">
    <sortCondition ref="I19:I24"/>
  </sortState>
  <tableColumns count="4">
    <tableColumn id="1" xr3:uid="{ABB0D7FD-9C1D-4CA3-ABF6-B5A741BE1BA1}" name="Type of provision" dataDxfId="436"/>
    <tableColumn id="2" xr3:uid="{07B1AEE4-0369-49BE-A143-AB79D28977F4}" name="Number of Students" dataDxfId="435"/>
    <tableColumn id="3" xr3:uid="{102D794E-BB80-4FE6-B541-687FE869FC2E}" name="Number of Countries Represented " dataDxfId="434"/>
    <tableColumn id="4" xr3:uid="{E66B118D-3381-4FCD-8638-3738AE881460}" name="Percentage of Countries Represented" dataDxfId="433">
      <calculatedColumnFormula>Table3154109[[#This Row],[Number of Countries Represented ]]/$K$25</calculatedColumnFormula>
    </tableColumn>
  </tableColumns>
  <tableStyleInfo name="TableStyleLight2" showFirstColumn="0" showLastColumn="0" showRowStripes="1" showColumnStripes="0"/>
</table>
</file>

<file path=xl/tables/table4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9" xr:uid="{CCD9CFA9-A332-4E29-8DE0-7B9C776372AD}" name="Table3255110" displayName="Table3255110" ref="I29:J32" totalsRowShown="0" headerRowDxfId="432" dataDxfId="430" headerRowBorderDxfId="431" tableBorderDxfId="429">
  <autoFilter ref="I29:J32" xr:uid="{CCD9CFA9-A332-4E29-8DE0-7B9C776372AD}"/>
  <tableColumns count="2">
    <tableColumn id="1" xr3:uid="{18102772-88DE-47D7-A42B-EE45E81D94DE}" name="Country" dataDxfId="428"/>
    <tableColumn id="2" xr3:uid="{2C389804-0C29-46F0-98F5-87AD53B5FBDB}" name="Number of Students" dataDxfId="427"/>
  </tableColumns>
  <tableStyleInfo name="TableStyleLight2" showFirstColumn="0" showLastColumn="0" showRowStripes="1" showColumnStripes="0"/>
</table>
</file>

<file path=xl/tables/table4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0" xr:uid="{88944D95-F8EE-4E82-BA8D-7F8757958668}" name="Table323456111" displayName="Table323456111" ref="I37:J40" totalsRowShown="0" headerRowDxfId="426" dataDxfId="424" headerRowBorderDxfId="425" tableBorderDxfId="423">
  <autoFilter ref="I37:J40" xr:uid="{88944D95-F8EE-4E82-BA8D-7F8757958668}"/>
  <tableColumns count="2">
    <tableColumn id="1" xr3:uid="{C5FC6B85-C4E7-48BA-A845-F03EE3B73EE2}" name="Country" dataDxfId="422"/>
    <tableColumn id="2" xr3:uid="{DD3C1900-5FCC-4784-81FB-2DB44D6DE63F}" name="Number of Students" dataDxfId="421"/>
  </tableColumns>
  <tableStyleInfo name="TableStyleLight2" showFirstColumn="0" showLastColumn="0" showRowStripes="1" showColumnStripes="0"/>
</table>
</file>

<file path=xl/tables/table4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1" xr:uid="{83C982A7-F3CC-4A17-BE04-DFB360F1B78D}" name="Table323557112" displayName="Table323557112" ref="L29:M32" totalsRowShown="0" headerRowDxfId="420" dataDxfId="418" headerRowBorderDxfId="419" tableBorderDxfId="417">
  <autoFilter ref="L29:M32" xr:uid="{83C982A7-F3CC-4A17-BE04-DFB360F1B78D}"/>
  <tableColumns count="2">
    <tableColumn id="1" xr3:uid="{B9C1086E-F2C5-4BB4-AB0D-CC6EFE9C4BE3}" name="Country" dataDxfId="416"/>
    <tableColumn id="2" xr3:uid="{7DF99C97-DAAD-4CDE-9E64-FD7E07F76A95}" name="Number of Students" dataDxfId="415"/>
  </tableColumns>
  <tableStyleInfo name="TableStyleLight2" showFirstColumn="0" showLastColumn="0" showRowStripes="1" showColumnStripes="0"/>
</table>
</file>

<file path=xl/tables/table4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4" xr:uid="{8B8CDC7F-14E4-4A62-893F-DB0B7515DDCA}" name="Table253860115" displayName="Table253860115" ref="I4:M14" totalsRowShown="0" headerRowDxfId="414" dataDxfId="413">
  <autoFilter ref="I4:M14" xr:uid="{8B8CDC7F-14E4-4A62-893F-DB0B7515DDCA}"/>
  <tableColumns count="5">
    <tableColumn id="1" xr3:uid="{E5D93F04-A652-4C84-9D9E-AAAA26DDF99F}" name="Rank" dataDxfId="412"/>
    <tableColumn id="2" xr3:uid="{18A3C841-AA54-42AA-A659-1C77C256B0B4}" name="Top 10 County of Provision for UG TNE" dataDxfId="411"/>
    <tableColumn id="3" xr3:uid="{10021198-D232-4EA5-AA26-EC6F349B201A}" name="Number of UG Students" dataDxfId="410"/>
    <tableColumn id="4" xr3:uid="{1F888A73-C48C-401E-937F-DFDEC8D9F28C}" name="Top 10 County of Provision for PG TNE" dataDxfId="409"/>
    <tableColumn id="5" xr3:uid="{B016535C-746A-405C-A8C7-13932F167FA5}" name="Number of PG Students" dataDxfId="408"/>
  </tableColumns>
  <tableStyleInfo name="TableStyleLight2" showFirstColumn="0" showLastColumn="0" showRowStripes="1" showColumnStripes="0"/>
</table>
</file>

<file path=xl/tables/table4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5" xr:uid="{644F2AEF-9483-40A4-B5CF-DFA47D9EBC59}" name="Table3861116" displayName="Table3861116" ref="E7:G9" totalsRowShown="0" headerRowDxfId="407" dataDxfId="406">
  <autoFilter ref="E7:G9" xr:uid="{644F2AEF-9483-40A4-B5CF-DFA47D9EBC59}"/>
  <tableColumns count="3">
    <tableColumn id="1" xr3:uid="{D5578D40-DC89-4376-B22A-C991BE9F0644}" name="Level of Study" dataDxfId="405"/>
    <tableColumn id="2" xr3:uid="{494875E4-3352-4221-8180-6B5921E8C7D0}" name="Number of Students (RAW)" dataDxfId="404"/>
    <tableColumn id="3" xr3:uid="{B6BB8BFD-A4B2-4DD0-8C05-3052C6A53D02}" name="Number of Students (Rounded)" dataDxfId="403"/>
  </tableColumns>
  <tableStyleInfo name="TableStyleLight2" showFirstColumn="0" showLastColumn="0" showRowStripes="1" showColumnStripes="0"/>
</table>
</file>

<file path=xl/tables/table4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0" xr:uid="{6B2D3777-C64C-4EC8-80F0-769C737CF0FB}" name="Table2851" displayName="Table2851" ref="B7:C12" totalsRowShown="0" headerRowDxfId="402" dataDxfId="401">
  <autoFilter ref="B7:C12" xr:uid="{6B2D3777-C64C-4EC8-80F0-769C737CF0FB}"/>
  <tableColumns count="2">
    <tableColumn id="1" xr3:uid="{78B3A3FF-37AB-4EAD-8D67-F2C004930347}" name="Year" dataDxfId="400"/>
    <tableColumn id="2" xr3:uid="{32F7E030-CFD5-4AE5-8255-1F402BC7AF2D}" name="Number of Students" dataDxfId="399"/>
  </tableColumns>
  <tableStyleInfo name="TableStyleLight2" showFirstColumn="0" showLastColumn="0" showRowStripes="1" showColumnStripes="0"/>
</table>
</file>

<file path=xl/tables/table4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1" xr:uid="{48A43F06-3B91-4C8A-AC62-AD0821049F52}" name="Table2952" displayName="Table2952" ref="B17:G27" totalsRowShown="0" headerRowDxfId="398" dataDxfId="397">
  <autoFilter ref="B17:G27" xr:uid="{48A43F06-3B91-4C8A-AC62-AD0821049F52}"/>
  <tableColumns count="6">
    <tableColumn id="1" xr3:uid="{7DCD1617-D27B-453B-90CD-8B56F8A32F35}" name="Rank" dataDxfId="396"/>
    <tableColumn id="2" xr3:uid="{F1E1D43A-ECF9-4CAD-8B99-3BCA8BF01B7A}" name="Host Country" dataDxfId="395"/>
    <tableColumn id="6" xr3:uid="{AC21557B-D626-4D5B-AAAC-C4B5DD42F0BA}" name="Number of students in 2020-21" dataDxfId="394"/>
    <tableColumn id="3" xr3:uid="{F7E6BFE2-502E-4C31-9264-29B4FE5D0AC4}" name="Number of students in 2021-22" dataDxfId="393"/>
    <tableColumn id="4" xr3:uid="{E8C75393-0883-42BD-80C0-4A8F78BB86E1}" name="Percentage of Students in 2021-22" dataDxfId="392">
      <calculatedColumnFormula>Table2952[[#This Row],[Number of students in 2021-22]]/$F$4</calculatedColumnFormula>
    </tableColumn>
    <tableColumn id="5" xr3:uid="{9B7DB566-9F56-4FCB-A8E0-47A5BFD8D122}" name="Percentage change from 2020-21" dataDxfId="391">
      <calculatedColumnFormula>Table2952[[#This Row],[Number of students in 2021-22]]/Table2952[[#This Row],[Number of students in 2020-21]]-1</calculatedColumnFormula>
    </tableColumn>
  </tableColumns>
  <tableStyleInfo name="TableStyleLight2" showFirstColumn="0" showLastColumn="0" showRowStripes="1" showColumnStripes="0"/>
</table>
</file>

<file path=xl/tables/table4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2" xr:uid="{77B0FA41-E549-4C6C-B9CD-AA3333BE1F7F}" name="Table3053" displayName="Table3053" ref="B32:G37" totalsRowShown="0" headerRowDxfId="390" dataDxfId="389">
  <autoFilter ref="B32:G37" xr:uid="{77B0FA41-E549-4C6C-B9CD-AA3333BE1F7F}"/>
  <tableColumns count="6">
    <tableColumn id="1" xr3:uid="{76FEEA56-2762-4FAB-A0D7-A79D3C534AFB}" name="Country" dataDxfId="388"/>
    <tableColumn id="2" xr3:uid="{CB5FF0D4-AA09-44C7-B5E0-D715B121613A}" name="2017-18" dataDxfId="387"/>
    <tableColumn id="3" xr3:uid="{DCBC3DA6-F862-4C3A-90BA-B1597AF26C2C}" name="2018-19" dataDxfId="386"/>
    <tableColumn id="4" xr3:uid="{9AAFC33A-52C8-40C6-A7F9-780B83501132}" name="2019-20" dataDxfId="385"/>
    <tableColumn id="5" xr3:uid="{B1DDF672-2D70-4DB8-9FA7-7485AED961CD}" name="2020-21" dataDxfId="384"/>
    <tableColumn id="6" xr3:uid="{1F699476-7DB1-42E0-A241-963D0562AC9A}" name="2021-22" dataDxfId="383"/>
  </tableColumns>
  <tableStyleInfo name="TableStyleLight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C86AF85-095E-4095-A389-680B0B7D3F13}" name="Table1" displayName="Table1" ref="A2:E16" totalsRowShown="0">
  <autoFilter ref="A2:E16" xr:uid="{4C86AF85-095E-4095-A389-680B0B7D3F13}"/>
  <tableColumns count="5">
    <tableColumn id="1" xr3:uid="{99CB05F8-A48C-4317-A2A2-9B270185BB2A}" name="Provider country" dataDxfId="53"/>
    <tableColumn id="2" xr3:uid="{EB3F7035-32AF-4256-A48E-49CE14A319BD}" name="Provider Region" dataDxfId="52"/>
    <tableColumn id="3" xr3:uid="{09C9A192-71DD-418B-B0C1-FC90092A3E9D}" name="Number of providers" dataDxfId="51"/>
    <tableColumn id="4" xr3:uid="{CA58A677-907E-409B-A9E2-7FCAAABAFE9B}" name="Number of TNE students" dataDxfId="50"/>
    <tableColumn id="5" xr3:uid="{0D554DF6-D60B-4134-857E-66704627C396}" name="% share" dataDxfId="49"/>
  </tableColumns>
  <tableStyleInfo name="TableStyleLight1" showFirstColumn="0" showLastColumn="0" showRowStripes="1" showColumnStripes="0"/>
</table>
</file>

<file path=xl/tables/table5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3" xr:uid="{C1EFEA1B-8D4C-493B-A9B3-69C2E14CFD85}" name="Table3154" displayName="Table3154" ref="I19:L25" totalsRowShown="0" headerRowDxfId="382" dataDxfId="381">
  <autoFilter ref="I19:L25" xr:uid="{C1EFEA1B-8D4C-493B-A9B3-69C2E14CFD85}"/>
  <sortState xmlns:xlrd2="http://schemas.microsoft.com/office/spreadsheetml/2017/richdata2" ref="I20:L24">
    <sortCondition ref="I19:I24"/>
  </sortState>
  <tableColumns count="4">
    <tableColumn id="1" xr3:uid="{393B208D-2CC6-4877-A1D9-49DBF9DBCEAD}" name="Type of provision" dataDxfId="380"/>
    <tableColumn id="2" xr3:uid="{CF671BCC-2432-4EAC-AB29-522F58166760}" name="Number of Students" dataDxfId="379"/>
    <tableColumn id="3" xr3:uid="{1714EB53-0227-4982-AC63-82F519D2348D}" name="Number of Countries Represented " dataDxfId="378"/>
    <tableColumn id="4" xr3:uid="{9D1ED768-F7B0-4C9B-AF87-2EB9728DFC2C}" name="Percentage of Countries Represented" dataDxfId="377">
      <calculatedColumnFormula>Table3154[[#This Row],[Number of Countries Represented ]]/$K$25</calculatedColumnFormula>
    </tableColumn>
  </tableColumns>
  <tableStyleInfo name="TableStyleLight2" showFirstColumn="0" showLastColumn="0" showRowStripes="1" showColumnStripes="0"/>
</table>
</file>

<file path=xl/tables/table5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4" xr:uid="{82EBF48B-90CE-4E82-BB95-732B179500A2}" name="Table3255" displayName="Table3255" ref="I29:J32" totalsRowShown="0" headerRowDxfId="376" dataDxfId="374" headerRowBorderDxfId="375" tableBorderDxfId="373">
  <autoFilter ref="I29:J32" xr:uid="{82EBF48B-90CE-4E82-BB95-732B179500A2}"/>
  <tableColumns count="2">
    <tableColumn id="1" xr3:uid="{B4A00A73-B1F3-4250-9D30-883BB0D80B96}" name="Country" dataDxfId="372"/>
    <tableColumn id="2" xr3:uid="{C706B142-0921-45E6-AB63-09C54ECAA214}" name="Number of Students" dataDxfId="371"/>
  </tableColumns>
  <tableStyleInfo name="TableStyleLight2" showFirstColumn="0" showLastColumn="0" showRowStripes="1" showColumnStripes="0"/>
</table>
</file>

<file path=xl/tables/table5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5" xr:uid="{17E19A94-0992-4898-88E6-109D7C892129}" name="Table323456" displayName="Table323456" ref="I37:J40" totalsRowShown="0" headerRowDxfId="370" dataDxfId="368" headerRowBorderDxfId="369" tableBorderDxfId="367">
  <autoFilter ref="I37:J40" xr:uid="{17E19A94-0992-4898-88E6-109D7C892129}"/>
  <tableColumns count="2">
    <tableColumn id="1" xr3:uid="{1B2C613D-6AD8-479E-B2F8-6023083B5002}" name="Country" dataDxfId="366"/>
    <tableColumn id="2" xr3:uid="{9E266078-7BDA-46B4-A9DF-191FD98D8F2A}" name="Number of Students" dataDxfId="365"/>
  </tableColumns>
  <tableStyleInfo name="TableStyleLight2" showFirstColumn="0" showLastColumn="0" showRowStripes="1" showColumnStripes="0"/>
</table>
</file>

<file path=xl/tables/table5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6" xr:uid="{549DA97C-34ED-42E0-951F-7F68F3EFEAD4}" name="Table323557" displayName="Table323557" ref="L29:M32" totalsRowShown="0" headerRowDxfId="364" dataDxfId="362" headerRowBorderDxfId="363" tableBorderDxfId="361">
  <autoFilter ref="L29:M32" xr:uid="{549DA97C-34ED-42E0-951F-7F68F3EFEAD4}"/>
  <tableColumns count="2">
    <tableColumn id="1" xr3:uid="{69F7803E-742D-4A5B-884C-D5A98ABBBC0A}" name="Country" dataDxfId="360"/>
    <tableColumn id="2" xr3:uid="{1E84611C-39A2-4559-BE7A-FEDD4E619A0D}" name="Number of Students" dataDxfId="359"/>
  </tableColumns>
  <tableStyleInfo name="TableStyleLight2" showFirstColumn="0" showLastColumn="0" showRowStripes="1" showColumnStripes="0"/>
</table>
</file>

<file path=xl/tables/table5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7" xr:uid="{4780298E-E9F0-4D51-89C3-EE3779990217}" name="Table323658" displayName="Table323658" ref="L37:M40" totalsRowShown="0" headerRowDxfId="358" dataDxfId="356" headerRowBorderDxfId="357" tableBorderDxfId="355">
  <autoFilter ref="L37:M40" xr:uid="{4780298E-E9F0-4D51-89C3-EE3779990217}"/>
  <tableColumns count="2">
    <tableColumn id="1" xr3:uid="{58ACA4B1-8D4B-423C-91D5-B66C42DE648E}" name="Country" dataDxfId="354"/>
    <tableColumn id="2" xr3:uid="{1854D5B2-A5A4-4412-8886-6C1B3FEBC598}" name="Number of Students" dataDxfId="353"/>
  </tableColumns>
  <tableStyleInfo name="TableStyleLight2" showFirstColumn="0" showLastColumn="0" showRowStripes="1" showColumnStripes="0"/>
</table>
</file>

<file path=xl/tables/table5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8" xr:uid="{48DEB387-A3D9-4E08-9D90-BD45B8A543AE}" name="Table323759" displayName="Table323759" ref="O29:P30" totalsRowShown="0" headerRowDxfId="352" dataDxfId="350" headerRowBorderDxfId="351" tableBorderDxfId="349">
  <autoFilter ref="O29:P30" xr:uid="{48DEB387-A3D9-4E08-9D90-BD45B8A543AE}"/>
  <tableColumns count="2">
    <tableColumn id="1" xr3:uid="{0AAB5B46-D895-4887-8A97-5E4B7B33AA79}" name="Country" dataDxfId="348"/>
    <tableColumn id="2" xr3:uid="{F11143A4-70C7-4EE6-948C-91ED7481A23A}" name="Number of Students" dataDxfId="347"/>
  </tableColumns>
  <tableStyleInfo name="TableStyleLight2" showFirstColumn="0" showLastColumn="0" showRowStripes="1" showColumnStripes="0"/>
</table>
</file>

<file path=xl/tables/table5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9" xr:uid="{6969C182-2903-4C8E-B773-17AF2EBC9C74}" name="Table253860" displayName="Table253860" ref="I4:M14" totalsRowShown="0" headerRowDxfId="346" dataDxfId="345">
  <autoFilter ref="I4:M14" xr:uid="{6969C182-2903-4C8E-B773-17AF2EBC9C74}"/>
  <tableColumns count="5">
    <tableColumn id="1" xr3:uid="{406DF9D7-5687-4A6B-878B-8FF6506D2D77}" name="Rank" dataDxfId="344"/>
    <tableColumn id="2" xr3:uid="{49EB0724-CC8B-4D85-8BED-5807F626E718}" name="Top 10 County of Provision for UG TNE" dataDxfId="343"/>
    <tableColumn id="3" xr3:uid="{5E9ADEFE-EB4F-4833-81C2-01E291978A36}" name="Number of UG Students" dataDxfId="342"/>
    <tableColumn id="4" xr3:uid="{9DE5384B-6D95-4A28-82D8-68CBDBB3F703}" name="Top 10 County of Provision for PG TNE" dataDxfId="341"/>
    <tableColumn id="5" xr3:uid="{30FD4866-6BE6-482E-911A-4A74D257E6FD}" name="Number of PG Students" dataDxfId="340"/>
  </tableColumns>
  <tableStyleInfo name="TableStyleLight2" showFirstColumn="0" showLastColumn="0" showRowStripes="1" showColumnStripes="0"/>
</table>
</file>

<file path=xl/tables/table5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0" xr:uid="{B322FD95-CCC5-4F82-B256-33E4DD4C248E}" name="Table3861" displayName="Table3861" ref="E7:G9" totalsRowShown="0" headerRowDxfId="339" dataDxfId="338">
  <autoFilter ref="E7:G9" xr:uid="{B322FD95-CCC5-4F82-B256-33E4DD4C248E}"/>
  <tableColumns count="3">
    <tableColumn id="1" xr3:uid="{85C4F723-F822-4D1A-9E49-95DB7CBC7CEB}" name="Level of Study" dataDxfId="337"/>
    <tableColumn id="2" xr3:uid="{48848191-7001-49B2-9A7E-85A6196ACB45}" name="Number of Students (RAW)" dataDxfId="336"/>
    <tableColumn id="3" xr3:uid="{01B2CB34-5DBE-471B-83D8-98AC88B75891}" name="Number of Students (Rounded)" dataDxfId="335"/>
  </tableColumns>
  <tableStyleInfo name="TableStyleLight2" showFirstColumn="0" showLastColumn="0" showRowStripes="1" showColumnStripes="0"/>
</table>
</file>

<file path=xl/tables/table5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2" xr:uid="{31DCF5C7-7AC3-4522-99E7-EE10DCDDEB6E}" name="Table285173" displayName="Table285173" ref="B7:C12" totalsRowShown="0" headerRowDxfId="334" dataDxfId="333">
  <autoFilter ref="B7:C12" xr:uid="{31DCF5C7-7AC3-4522-99E7-EE10DCDDEB6E}"/>
  <tableColumns count="2">
    <tableColumn id="1" xr3:uid="{CF0FFA7D-8C51-4F9A-AA07-253CA9A1F199}" name="Year" dataDxfId="332"/>
    <tableColumn id="2" xr3:uid="{A1A35473-E16C-43B3-A72A-B6282AD35CEC}" name="Number of Students" dataDxfId="331"/>
  </tableColumns>
  <tableStyleInfo name="TableStyleLight2" showFirstColumn="0" showLastColumn="0" showRowStripes="1" showColumnStripes="0"/>
</table>
</file>

<file path=xl/tables/table5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3" xr:uid="{B5AD3D4D-437A-4767-B5CB-D21D04E0AC4E}" name="Table295274" displayName="Table295274" ref="B17:G27" totalsRowShown="0" headerRowDxfId="330" dataDxfId="329">
  <autoFilter ref="B17:G27" xr:uid="{B5AD3D4D-437A-4767-B5CB-D21D04E0AC4E}"/>
  <tableColumns count="6">
    <tableColumn id="1" xr3:uid="{0C39B305-631E-4940-A4A1-9994106A7957}" name="Rank" dataDxfId="328"/>
    <tableColumn id="2" xr3:uid="{3B5EAF48-5F76-4E43-AE50-35EFAD6416F2}" name="Host Country" dataDxfId="327"/>
    <tableColumn id="6" xr3:uid="{AA97E315-17A1-4D5B-8BAB-0A0F328DBA5B}" name="Number of students in 2020-21" dataDxfId="326"/>
    <tableColumn id="3" xr3:uid="{2C607D2B-1D16-434A-A1AE-1B668E8385CD}" name="Number of students in 2021-22" dataDxfId="325"/>
    <tableColumn id="4" xr3:uid="{FF2A066D-061C-4168-8D81-10ED22772A66}" name="Percentage of Students in 2021-22" dataDxfId="324">
      <calculatedColumnFormula>Table295274[[#This Row],[Number of students in 2021-22]]/$F$4</calculatedColumnFormula>
    </tableColumn>
    <tableColumn id="5" xr3:uid="{0087E533-48A0-4E3D-981F-BFF223326047}" name="Percentage change from 2020-21" dataDxfId="323">
      <calculatedColumnFormula>Table295274[[#This Row],[Number of students in 2021-22]]/Table295274[[#This Row],[Number of students in 2020-21]]-1</calculatedColumnFormula>
    </tableColumn>
  </tableColumns>
  <tableStyleInfo name="TableStyleLight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7" xr:uid="{45BC5C20-32BD-4952-BB81-B3E79EF265E8}" name="Table47" displayName="Table47" ref="A2:B183" totalsRowShown="0" headerRowDxfId="637" dataDxfId="636">
  <autoFilter ref="A2:B183" xr:uid="{45BC5C20-32BD-4952-BB81-B3E79EF265E8}"/>
  <sortState xmlns:xlrd2="http://schemas.microsoft.com/office/spreadsheetml/2017/richdata2" ref="A3:B183">
    <sortCondition descending="1" ref="B2:B183"/>
  </sortState>
  <tableColumns count="2">
    <tableColumn id="1" xr3:uid="{24668B09-E266-474A-9420-8F58412AFC6C}" name="Provider name" dataDxfId="635"/>
    <tableColumn id="2" xr3:uid="{590DAF1C-FAE4-4400-A98A-D4D1B2FE8666}" name="2023-24" dataDxfId="634"/>
  </tableColumns>
  <tableStyleInfo name="TableStyleLight1" showFirstColumn="0" showLastColumn="0" showRowStripes="1" showColumnStripes="0"/>
</table>
</file>

<file path=xl/tables/table6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4" xr:uid="{A298A42C-4BC8-428B-8906-CB2F00D9BFB6}" name="Table305375" displayName="Table305375" ref="B32:G37" totalsRowShown="0" headerRowDxfId="322" dataDxfId="321">
  <autoFilter ref="B32:G37" xr:uid="{A298A42C-4BC8-428B-8906-CB2F00D9BFB6}"/>
  <tableColumns count="6">
    <tableColumn id="1" xr3:uid="{14762D38-7A54-4A5F-ACA0-DBCA7155C6E3}" name="Country" dataDxfId="320"/>
    <tableColumn id="2" xr3:uid="{A5A95197-DA46-4BCA-A8E1-02AAD3D2B83C}" name="2017-18" dataDxfId="319"/>
    <tableColumn id="3" xr3:uid="{6CE94794-AAB7-4EA1-B8C4-FD20FC510441}" name="2018-19" dataDxfId="318"/>
    <tableColumn id="4" xr3:uid="{B2FC177B-9BF7-4A89-875B-9F2BAA228227}" name="2019-20" dataDxfId="317"/>
    <tableColumn id="5" xr3:uid="{3ECD4DC6-3A52-4D0B-828C-6ED8A7491326}" name="2020-21" dataDxfId="316"/>
    <tableColumn id="6" xr3:uid="{093FE6CF-7144-40AF-AFA2-7F7293584A46}" name="2021-22" dataDxfId="315"/>
  </tableColumns>
  <tableStyleInfo name="TableStyleLight2" showFirstColumn="0" showLastColumn="0" showRowStripes="1" showColumnStripes="0"/>
</table>
</file>

<file path=xl/tables/table6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5" xr:uid="{69F07047-1D50-4634-9838-B801895BAF76}" name="Table315476" displayName="Table315476" ref="I19:L25" totalsRowShown="0" headerRowDxfId="314" dataDxfId="313">
  <autoFilter ref="I19:L25" xr:uid="{69F07047-1D50-4634-9838-B801895BAF76}"/>
  <sortState xmlns:xlrd2="http://schemas.microsoft.com/office/spreadsheetml/2017/richdata2" ref="I20:L24">
    <sortCondition ref="I19:I24"/>
  </sortState>
  <tableColumns count="4">
    <tableColumn id="1" xr3:uid="{D3CACCC7-4D9C-4EDA-BC32-2A15C5C3352B}" name="Type of provision" dataDxfId="312"/>
    <tableColumn id="2" xr3:uid="{F25F8ED6-0906-4CF9-98C0-3AACB8695029}" name="Number of Students" dataDxfId="311"/>
    <tableColumn id="3" xr3:uid="{542A4BC7-DBFF-461F-9CDE-F30B863FE87C}" name="Number of Countries Represented " dataDxfId="310"/>
    <tableColumn id="4" xr3:uid="{E30E8CE7-12CF-4019-8856-0AE935BFFE23}" name="Percentage of Countries Represented" dataDxfId="309">
      <calculatedColumnFormula>Table315476[[#This Row],[Number of Countries Represented ]]/$K$25</calculatedColumnFormula>
    </tableColumn>
  </tableColumns>
  <tableStyleInfo name="TableStyleLight2" showFirstColumn="0" showLastColumn="0" showRowStripes="1" showColumnStripes="0"/>
</table>
</file>

<file path=xl/tables/table6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6" xr:uid="{E058463C-517F-4588-8F61-1B0949B63052}" name="Table325577" displayName="Table325577" ref="I29:J32" totalsRowShown="0" headerRowDxfId="308" dataDxfId="306" headerRowBorderDxfId="307" tableBorderDxfId="305">
  <autoFilter ref="I29:J32" xr:uid="{E058463C-517F-4588-8F61-1B0949B63052}"/>
  <tableColumns count="2">
    <tableColumn id="1" xr3:uid="{D47A7C1B-A412-4D8C-B0B5-6045888256AB}" name="Country" dataDxfId="304"/>
    <tableColumn id="2" xr3:uid="{2CDFB63A-0431-421A-871C-0FC1322921C6}" name="Number of Students" dataDxfId="303"/>
  </tableColumns>
  <tableStyleInfo name="TableStyleLight2" showFirstColumn="0" showLastColumn="0" showRowStripes="1" showColumnStripes="0"/>
</table>
</file>

<file path=xl/tables/table6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7" xr:uid="{A4F97151-6461-4FDF-B37B-0DC307668689}" name="Table32345678" displayName="Table32345678" ref="I37:J40" totalsRowShown="0" headerRowDxfId="302" dataDxfId="300" headerRowBorderDxfId="301" tableBorderDxfId="299">
  <autoFilter ref="I37:J40" xr:uid="{A4F97151-6461-4FDF-B37B-0DC307668689}"/>
  <tableColumns count="2">
    <tableColumn id="1" xr3:uid="{E33C4F4E-ADCA-4831-9BA5-30D3C2872B91}" name="Country" dataDxfId="298"/>
    <tableColumn id="2" xr3:uid="{F8A0A239-7106-4FD6-B17D-E6BDC074BFC0}" name="Number of Students" dataDxfId="297"/>
  </tableColumns>
  <tableStyleInfo name="TableStyleLight2" showFirstColumn="0" showLastColumn="0" showRowStripes="1" showColumnStripes="0"/>
</table>
</file>

<file path=xl/tables/table6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8" xr:uid="{6A006A77-0051-468A-8F7C-5EBF5CFB8158}" name="Table32355779" displayName="Table32355779" ref="L29:M32" totalsRowShown="0" headerRowDxfId="296" dataDxfId="294" headerRowBorderDxfId="295" tableBorderDxfId="293">
  <autoFilter ref="L29:M32" xr:uid="{6A006A77-0051-468A-8F7C-5EBF5CFB8158}"/>
  <tableColumns count="2">
    <tableColumn id="1" xr3:uid="{9EC53D0F-F97B-4548-95CD-3118B5EDBBA0}" name="Country" dataDxfId="292"/>
    <tableColumn id="2" xr3:uid="{4E6F0A0D-0A96-4CA7-8F7F-D14D7AB3EC0F}" name="Number of Students" dataDxfId="291"/>
  </tableColumns>
  <tableStyleInfo name="TableStyleLight2" showFirstColumn="0" showLastColumn="0" showRowStripes="1" showColumnStripes="0"/>
</table>
</file>

<file path=xl/tables/table6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9" xr:uid="{8269E7D5-ACE7-496E-B85C-CF622C9F6C69}" name="Table32365880" displayName="Table32365880" ref="L37:M40" totalsRowShown="0" headerRowDxfId="290" dataDxfId="288" headerRowBorderDxfId="289" tableBorderDxfId="287">
  <autoFilter ref="L37:M40" xr:uid="{8269E7D5-ACE7-496E-B85C-CF622C9F6C69}"/>
  <tableColumns count="2">
    <tableColumn id="1" xr3:uid="{384CB136-EF01-4CBB-BA7B-7C3446F913D1}" name="Country" dataDxfId="286"/>
    <tableColumn id="2" xr3:uid="{77E8FBB7-FC55-4A5E-850F-0751D114E587}" name="Number of Students" dataDxfId="285"/>
  </tableColumns>
  <tableStyleInfo name="TableStyleLight2" showFirstColumn="0" showLastColumn="0" showRowStripes="1" showColumnStripes="0"/>
</table>
</file>

<file path=xl/tables/table6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0" xr:uid="{5822E21B-103C-40C2-9860-6B9DC113891A}" name="Table32375981" displayName="Table32375981" ref="O29:P30" totalsRowShown="0" headerRowDxfId="284" dataDxfId="282" headerRowBorderDxfId="283" tableBorderDxfId="281">
  <autoFilter ref="O29:P30" xr:uid="{5822E21B-103C-40C2-9860-6B9DC113891A}"/>
  <tableColumns count="2">
    <tableColumn id="1" xr3:uid="{C3E22BB5-0D98-4A41-B048-5DC03E00B287}" name="Country" dataDxfId="280"/>
    <tableColumn id="2" xr3:uid="{0F364624-1A47-461A-9E42-04570E987E75}" name="Number of Students" dataDxfId="279"/>
  </tableColumns>
  <tableStyleInfo name="TableStyleLight2" showFirstColumn="0" showLastColumn="0" showRowStripes="1" showColumnStripes="0"/>
</table>
</file>

<file path=xl/tables/table6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1" xr:uid="{21814077-34E1-4DF0-BB10-EFAC72C3B103}" name="Table25386082" displayName="Table25386082" ref="I4:M14" totalsRowShown="0" headerRowDxfId="278" dataDxfId="277">
  <autoFilter ref="I4:M14" xr:uid="{21814077-34E1-4DF0-BB10-EFAC72C3B103}"/>
  <tableColumns count="5">
    <tableColumn id="1" xr3:uid="{956A01CF-1807-43C8-BC51-F2DCA9C135A2}" name="Rank" dataDxfId="276"/>
    <tableColumn id="2" xr3:uid="{3B8E35C4-13F6-4ECB-8392-EA60E6071E11}" name="Top 10 County of Provision for UG TNE" dataDxfId="275"/>
    <tableColumn id="3" xr3:uid="{401495A3-8FE7-42B4-8F03-E43BB0DD6ED1}" name="Number of UG Students" dataDxfId="274"/>
    <tableColumn id="4" xr3:uid="{EBA253C6-2FD4-4F96-9C47-D303B8F8BF68}" name="Top 10 County of Provision for PG TNE" dataDxfId="273"/>
    <tableColumn id="5" xr3:uid="{1DCAB13B-43DF-4A92-8C28-13C3E0B4738E}" name="Number of PG Students" dataDxfId="272"/>
  </tableColumns>
  <tableStyleInfo name="TableStyleLight2" showFirstColumn="0" showLastColumn="0" showRowStripes="1" showColumnStripes="0"/>
</table>
</file>

<file path=xl/tables/table6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2" xr:uid="{D756F7CD-E851-4A76-B7FB-1A10DEA96573}" name="Table386183" displayName="Table386183" ref="E7:G9" totalsRowShown="0" headerRowDxfId="271" dataDxfId="270">
  <autoFilter ref="E7:G9" xr:uid="{D756F7CD-E851-4A76-B7FB-1A10DEA96573}"/>
  <tableColumns count="3">
    <tableColumn id="1" xr3:uid="{6A9BB18F-1E78-4611-B30E-2A613C7C6D89}" name="Level of Study" dataDxfId="269"/>
    <tableColumn id="2" xr3:uid="{80580AA3-3A45-4A10-A70D-87D8C1061A01}" name="Number of Students (RAW)" dataDxfId="268"/>
    <tableColumn id="3" xr3:uid="{658EC256-FF7D-40EF-ACD3-A7CA17DC8753}" name="Number of Students (Rounded)" dataDxfId="267"/>
  </tableColumns>
  <tableStyleInfo name="TableStyleLight2" showFirstColumn="0" showLastColumn="0" showRowStripes="1" showColumnStripes="0"/>
</table>
</file>

<file path=xl/tables/table6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3" xr:uid="{23647A8F-F931-4A51-8948-FD8B257FAA53}" name="Table285184" displayName="Table285184" ref="B7:C12" totalsRowShown="0" headerRowDxfId="266" dataDxfId="265">
  <autoFilter ref="B7:C12" xr:uid="{23647A8F-F931-4A51-8948-FD8B257FAA53}"/>
  <tableColumns count="2">
    <tableColumn id="1" xr3:uid="{F156BB4B-792C-46AC-BB40-1796274DF814}" name="Year" dataDxfId="264"/>
    <tableColumn id="2" xr3:uid="{2E91378D-8FB0-4167-87AE-B6C34A05EE45}" name="Number of Students" dataDxfId="263"/>
  </tableColumns>
  <tableStyleInfo name="TableStyleLight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3" xr:uid="{DE32C94D-54B1-4CEA-8D17-7DCE7F1A399B}" name="Table356124" displayName="Table356124" ref="A2:B9" totalsRowShown="0" headerRowDxfId="48" dataDxfId="47" tableBorderDxfId="46">
  <autoFilter ref="A2:B9" xr:uid="{DE32C94D-54B1-4CEA-8D17-7DCE7F1A399B}"/>
  <tableColumns count="2">
    <tableColumn id="1" xr3:uid="{FCA3C833-E0AA-46FB-9CCF-A16A5F80C230}" name="Academic Year" dataDxfId="45"/>
    <tableColumn id="2" xr3:uid="{00512A25-0240-4C24-A4C1-20C92851E0B0}" name="Number of providers" dataDxfId="44"/>
  </tableColumns>
  <tableStyleInfo name="TableStyleLight1" showFirstColumn="0" showLastColumn="0" showRowStripes="1" showColumnStripes="0"/>
</table>
</file>

<file path=xl/tables/table7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4" xr:uid="{18E2C77F-B52C-4352-89ED-212F4D0DFB15}" name="Table295285" displayName="Table295285" ref="B17:G27" totalsRowShown="0" headerRowDxfId="262" dataDxfId="261">
  <autoFilter ref="B17:G27" xr:uid="{18E2C77F-B52C-4352-89ED-212F4D0DFB15}"/>
  <tableColumns count="6">
    <tableColumn id="1" xr3:uid="{2AA95815-9306-4778-9C48-B4BD5485F50B}" name="Rank" dataDxfId="260"/>
    <tableColumn id="2" xr3:uid="{D80DB494-B400-4CD4-AD86-AE52788E087F}" name="Host Country" dataDxfId="259"/>
    <tableColumn id="6" xr3:uid="{0CEF2184-FBCB-46B3-9FFC-4D3C1BC97AAC}" name="Number of students in 2020-21" dataDxfId="258"/>
    <tableColumn id="3" xr3:uid="{5F012379-B65D-4206-BE25-107C91EA9C12}" name="Number of students in 2021-22" dataDxfId="257"/>
    <tableColumn id="4" xr3:uid="{6E2171E2-356A-48CE-9356-9428801B1C7C}" name="Percentage of Students in 2021-22" dataDxfId="256">
      <calculatedColumnFormula>Table295285[[#This Row],[Number of students in 2021-22]]/$F$4</calculatedColumnFormula>
    </tableColumn>
    <tableColumn id="5" xr3:uid="{FF9929A1-7465-420B-B09C-8219121AB632}" name="Percentage change from 2020-21" dataDxfId="255">
      <calculatedColumnFormula>Table295285[[#This Row],[Number of students in 2021-22]]/Table295285[[#This Row],[Number of students in 2020-21]]-1</calculatedColumnFormula>
    </tableColumn>
  </tableColumns>
  <tableStyleInfo name="TableStyleLight2" showFirstColumn="0" showLastColumn="0" showRowStripes="1" showColumnStripes="0"/>
</table>
</file>

<file path=xl/tables/table7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5" xr:uid="{91C072CB-75C1-4CBD-A534-4158400E0100}" name="Table305386" displayName="Table305386" ref="B32:G37" totalsRowShown="0" headerRowDxfId="254" dataDxfId="253">
  <autoFilter ref="B32:G37" xr:uid="{91C072CB-75C1-4CBD-A534-4158400E0100}"/>
  <tableColumns count="6">
    <tableColumn id="1" xr3:uid="{6F5D15F6-6EB0-4F64-A6AD-62F0A2BEBD80}" name="Country" dataDxfId="252"/>
    <tableColumn id="2" xr3:uid="{E40F99AF-BB64-4838-9B59-C309518A85C7}" name="2017-18" dataDxfId="251"/>
    <tableColumn id="3" xr3:uid="{CEC0DC9F-C35C-4539-8F2E-48714C99D57B}" name="2018-19" dataDxfId="250"/>
    <tableColumn id="4" xr3:uid="{3AB8D83C-ECCD-4579-B92F-6BA0840A920F}" name="2019-20" dataDxfId="249"/>
    <tableColumn id="5" xr3:uid="{35B3B830-EB4D-4ECA-BA0A-AC494A0472E3}" name="2020-21" dataDxfId="248"/>
    <tableColumn id="6" xr3:uid="{7C050C4D-851D-43A9-A919-D9E7F009BF0A}" name="2021-22" dataDxfId="247"/>
  </tableColumns>
  <tableStyleInfo name="TableStyleLight2" showFirstColumn="0" showLastColumn="0" showRowStripes="1" showColumnStripes="0"/>
</table>
</file>

<file path=xl/tables/table7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6" xr:uid="{A1D3D84C-9E11-49C9-8C9B-D7781E37F1C5}" name="Table315487" displayName="Table315487" ref="I19:L25" totalsRowShown="0" headerRowDxfId="246" dataDxfId="245">
  <autoFilter ref="I19:L25" xr:uid="{A1D3D84C-9E11-49C9-8C9B-D7781E37F1C5}"/>
  <sortState xmlns:xlrd2="http://schemas.microsoft.com/office/spreadsheetml/2017/richdata2" ref="I20:L24">
    <sortCondition ref="I19:I24"/>
  </sortState>
  <tableColumns count="4">
    <tableColumn id="1" xr3:uid="{681FF5F6-1E3A-42F6-B22B-CAEB9D3F9610}" name="Type of provision" dataDxfId="244"/>
    <tableColumn id="2" xr3:uid="{EEC8D951-E44D-4203-955A-A4925EC87536}" name="Number of Students" dataDxfId="243"/>
    <tableColumn id="3" xr3:uid="{4B85EFD3-3719-4978-99EA-CB81B78293FD}" name="Number of Countries Represented " dataDxfId="242"/>
    <tableColumn id="4" xr3:uid="{96674611-04A1-4807-9DB2-18002E229FFA}" name="Percentage of Countries Represented" dataDxfId="241">
      <calculatedColumnFormula>Table315487[[#This Row],[Number of Countries Represented ]]/$K$25</calculatedColumnFormula>
    </tableColumn>
  </tableColumns>
  <tableStyleInfo name="TableStyleLight2" showFirstColumn="0" showLastColumn="0" showRowStripes="1" showColumnStripes="0"/>
</table>
</file>

<file path=xl/tables/table7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7" xr:uid="{ED9803E3-2A51-4365-9182-57FA868D20EF}" name="Table325588" displayName="Table325588" ref="I29:J32" totalsRowShown="0" headerRowDxfId="240" dataDxfId="238" headerRowBorderDxfId="239" tableBorderDxfId="237">
  <autoFilter ref="I29:J32" xr:uid="{ED9803E3-2A51-4365-9182-57FA868D20EF}"/>
  <tableColumns count="2">
    <tableColumn id="1" xr3:uid="{D21728D6-1873-4DAA-8D5D-A568DD6B41EA}" name="Country" dataDxfId="236"/>
    <tableColumn id="2" xr3:uid="{C976763D-D52D-4B55-B28E-AA58AFDE42EB}" name="Number of Students" dataDxfId="235"/>
  </tableColumns>
  <tableStyleInfo name="TableStyleLight2" showFirstColumn="0" showLastColumn="0" showRowStripes="1" showColumnStripes="0"/>
</table>
</file>

<file path=xl/tables/table7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8" xr:uid="{A48E0548-F794-46FF-BBF3-BCCE905D2CD3}" name="Table32345689" displayName="Table32345689" ref="I37:J40" totalsRowShown="0" headerRowDxfId="234" dataDxfId="232" headerRowBorderDxfId="233" tableBorderDxfId="231">
  <autoFilter ref="I37:J40" xr:uid="{A48E0548-F794-46FF-BBF3-BCCE905D2CD3}"/>
  <tableColumns count="2">
    <tableColumn id="1" xr3:uid="{6078501C-1C52-48A4-B6DD-E4FAD5393759}" name="Country" dataDxfId="230"/>
    <tableColumn id="2" xr3:uid="{A9CA46AE-3EE9-4CC6-942B-7A5D95379C02}" name="Number of Students" dataDxfId="229"/>
  </tableColumns>
  <tableStyleInfo name="TableStyleLight2" showFirstColumn="0" showLastColumn="0" showRowStripes="1" showColumnStripes="0"/>
</table>
</file>

<file path=xl/tables/table7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9" xr:uid="{B561F7A8-8DA6-4A47-A64E-54326D3AB9A3}" name="Table32355790" displayName="Table32355790" ref="L29:M32" totalsRowShown="0" headerRowDxfId="228" dataDxfId="226" headerRowBorderDxfId="227" tableBorderDxfId="225">
  <autoFilter ref="L29:M32" xr:uid="{B561F7A8-8DA6-4A47-A64E-54326D3AB9A3}"/>
  <tableColumns count="2">
    <tableColumn id="1" xr3:uid="{8F39A639-EB91-4114-AEAD-A29E8065FE18}" name="Country" dataDxfId="224"/>
    <tableColumn id="2" xr3:uid="{DA152EA3-26A5-47E3-A8D7-C2FAB4EE8FDF}" name="Number of Students" dataDxfId="223"/>
  </tableColumns>
  <tableStyleInfo name="TableStyleLight2" showFirstColumn="0" showLastColumn="0" showRowStripes="1" showColumnStripes="0"/>
</table>
</file>

<file path=xl/tables/table7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0" xr:uid="{AAC0FCA0-EBAD-46DD-B478-8843DD3FA1CD}" name="Table32365891" displayName="Table32365891" ref="L37:M38" totalsRowShown="0" headerRowDxfId="222" dataDxfId="220" headerRowBorderDxfId="221" tableBorderDxfId="219">
  <autoFilter ref="L37:M38" xr:uid="{AAC0FCA0-EBAD-46DD-B478-8843DD3FA1CD}"/>
  <tableColumns count="2">
    <tableColumn id="1" xr3:uid="{7E4EB64A-06B4-4086-A9BD-91AA849A1DFD}" name="Country" dataDxfId="218"/>
    <tableColumn id="2" xr3:uid="{DC0E33B4-1907-4A85-831A-54F9A6E44657}" name="Number of Students" dataDxfId="217"/>
  </tableColumns>
  <tableStyleInfo name="TableStyleLight2" showFirstColumn="0" showLastColumn="0" showRowStripes="1" showColumnStripes="0"/>
</table>
</file>

<file path=xl/tables/table7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2" xr:uid="{61811628-CE89-458F-A4E7-386B32C4F1EE}" name="Table25386093" displayName="Table25386093" ref="I4:M14" totalsRowShown="0" headerRowDxfId="216" dataDxfId="215">
  <autoFilter ref="I4:M14" xr:uid="{61811628-CE89-458F-A4E7-386B32C4F1EE}"/>
  <tableColumns count="5">
    <tableColumn id="1" xr3:uid="{BA635218-08DA-42B6-86C1-C59F96DA20EE}" name="Rank" dataDxfId="214"/>
    <tableColumn id="2" xr3:uid="{52E00044-13E2-4D45-AB05-7FFEA9D439E5}" name="Top 10 County of Provision for UG TNE" dataDxfId="213"/>
    <tableColumn id="3" xr3:uid="{4639D42A-A426-49B8-990F-2A71A8B56E97}" name="Number of UG Students" dataDxfId="212"/>
    <tableColumn id="4" xr3:uid="{36AF22F4-30F8-4D75-B435-8DC32A0F9A57}" name="Top 10 County of Provision for PG TNE" dataDxfId="211"/>
    <tableColumn id="5" xr3:uid="{FC500609-00F0-4F30-9BE9-4CF485DCEC76}" name="Number of PG Students" dataDxfId="210"/>
  </tableColumns>
  <tableStyleInfo name="TableStyleLight2" showFirstColumn="0" showLastColumn="0" showRowStripes="1" showColumnStripes="0"/>
</table>
</file>

<file path=xl/tables/table7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3" xr:uid="{F7A9C81E-94B5-4A3F-9FD9-DDAA6C3CF98C}" name="Table386194" displayName="Table386194" ref="E7:G9" totalsRowShown="0" headerRowDxfId="209" dataDxfId="208">
  <autoFilter ref="E7:G9" xr:uid="{F7A9C81E-94B5-4A3F-9FD9-DDAA6C3CF98C}"/>
  <tableColumns count="3">
    <tableColumn id="1" xr3:uid="{28350EF5-D923-432C-9DAF-537B5B5F361B}" name="Level of Study" dataDxfId="207"/>
    <tableColumn id="2" xr3:uid="{2D680622-2FCE-4A72-AE82-60BE7ED282FD}" name="Number of Students (RAW)" dataDxfId="206"/>
    <tableColumn id="3" xr3:uid="{80C6BE6B-ED6D-4D0D-8460-63CB555E28F5}" name="Number of Students (Rounded)" dataDxfId="205"/>
  </tableColumns>
  <tableStyleInfo name="TableStyleLight2" showFirstColumn="0" showLastColumn="0" showRowStripes="1" showColumnStripes="0"/>
</table>
</file>

<file path=xl/tables/table7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4" xr:uid="{97D3706D-72AB-4A3B-A853-A2605249F04E}" name="Table285195" displayName="Table285195" ref="B7:C12" totalsRowShown="0" headerRowDxfId="204" dataDxfId="203">
  <autoFilter ref="B7:C12" xr:uid="{97D3706D-72AB-4A3B-A853-A2605249F04E}"/>
  <tableColumns count="2">
    <tableColumn id="1" xr3:uid="{76D07E75-B1A8-41D0-8DD1-B1A4E5AC818A}" name="Year" dataDxfId="202"/>
    <tableColumn id="2" xr3:uid="{4C93427A-C4EF-471D-9C50-02B9BEC28085}" name="Number of Students" dataDxfId="201"/>
  </tableColumns>
  <tableStyleInfo name="TableStyleLight2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FF259FE1-6CB3-4509-B952-203FE74AD667}" name="Table2" displayName="Table2" ref="A2:G9" totalsRowShown="0" headerRowDxfId="633" dataDxfId="632">
  <autoFilter ref="A2:G9" xr:uid="{FF259FE1-6CB3-4509-B952-203FE74AD667}"/>
  <tableColumns count="7">
    <tableColumn id="1" xr3:uid="{6A36B719-1F4E-4E6F-815F-E4E9FA6715C0}" name="Region" dataDxfId="631"/>
    <tableColumn id="2" xr3:uid="{A6C8D423-2460-4E56-8A3E-AA78785A951E}" name="2019-20" dataDxfId="630"/>
    <tableColumn id="3" xr3:uid="{8CA8D484-AF93-4BA9-A474-BE292F55C109}" name="2020-21" dataDxfId="629"/>
    <tableColumn id="4" xr3:uid="{9A8AFF99-3B52-4D13-BDB5-F171F96BF596}" name="2021-22" dataDxfId="628"/>
    <tableColumn id="5" xr3:uid="{88FD2489-A2AE-4E71-B1E7-F2D59BF99EE7}" name="2022-23" dataDxfId="627"/>
    <tableColumn id="6" xr3:uid="{7E6604BA-1511-43BC-A9D9-9E343B83C94F}" name="2023-24" dataDxfId="626"/>
    <tableColumn id="7" xr3:uid="{CF3ADCC7-E17A-484F-89D2-7CCF455CEEB7}" name="Region's % share 2023-24" dataDxfId="625"/>
  </tableColumns>
  <tableStyleInfo name="TableStyleLight1" showFirstColumn="0" showLastColumn="0" showRowStripes="1" showColumnStripes="0"/>
</table>
</file>

<file path=xl/tables/table8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5" xr:uid="{BBAF71CB-9454-497E-B568-31578AA1C8FE}" name="Table295296" displayName="Table295296" ref="B17:G27" totalsRowShown="0" headerRowDxfId="200" dataDxfId="199">
  <autoFilter ref="B17:G27" xr:uid="{BBAF71CB-9454-497E-B568-31578AA1C8FE}"/>
  <tableColumns count="6">
    <tableColumn id="1" xr3:uid="{33B44C04-47CC-4352-B8C9-2FDD55002AE3}" name="Rank" dataDxfId="198"/>
    <tableColumn id="2" xr3:uid="{B69974FD-FF04-4131-85E7-E50F177D5DAE}" name="Host Country" dataDxfId="197"/>
    <tableColumn id="6" xr3:uid="{58A51722-4A9A-4046-9337-9E14E6C025D9}" name="Number of students in 2019-20" dataDxfId="196"/>
    <tableColumn id="3" xr3:uid="{6D6CE3BF-9732-4088-929C-5BABF9E278E3}" name="Number of students in 2020-21" dataDxfId="195"/>
    <tableColumn id="4" xr3:uid="{F5DD5DE8-8A9E-4746-80D7-A1CF09E3A464}" name="Percentage of Students in 2020-21" dataDxfId="194">
      <calculatedColumnFormula>Table295296[[#This Row],[Number of students in 2020-21]]/$F$4</calculatedColumnFormula>
    </tableColumn>
    <tableColumn id="5" xr3:uid="{F9BD84D3-FCC2-4CBF-8333-A0BF20734E23}" name="Percentage change from 2019-20" dataDxfId="193">
      <calculatedColumnFormula>Table295296[[#This Row],[Number of students in 2020-21]]/Table295296[[#This Row],[Number of students in 2019-20]]-1</calculatedColumnFormula>
    </tableColumn>
  </tableColumns>
  <tableStyleInfo name="TableStyleLight2" showFirstColumn="0" showLastColumn="0" showRowStripes="1" showColumnStripes="0"/>
</table>
</file>

<file path=xl/tables/table8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6" xr:uid="{03D4B9D5-A226-44CD-A27B-39E117417710}" name="Table305397" displayName="Table305397" ref="B32:G37" totalsRowShown="0" headerRowDxfId="192" dataDxfId="191">
  <autoFilter ref="B32:G37" xr:uid="{03D4B9D5-A226-44CD-A27B-39E117417710}"/>
  <tableColumns count="6">
    <tableColumn id="1" xr3:uid="{166DAA69-616C-4DC7-9331-6E296615D077}" name="Country" dataDxfId="190"/>
    <tableColumn id="2" xr3:uid="{C1BA6C9C-4BCF-4ECE-9D49-39932C63CA9A}" name="2016/17" dataDxfId="189"/>
    <tableColumn id="3" xr3:uid="{793CF36F-CC4C-4FC6-A46F-1BC9D5633476}" name="2017/18" dataDxfId="188"/>
    <tableColumn id="4" xr3:uid="{75805473-ED63-4133-A72A-54894518322C}" name="2018/19" dataDxfId="187"/>
    <tableColumn id="5" xr3:uid="{80F40D0B-5AF4-4B85-8815-EEDD285B2195}" name="2019/20" dataDxfId="186"/>
    <tableColumn id="6" xr3:uid="{4BDCD5B2-16A5-4F2C-8E18-1C8AFE50367C}" name="2020/21" dataDxfId="185"/>
  </tableColumns>
  <tableStyleInfo name="TableStyleLight2" showFirstColumn="0" showLastColumn="0" showRowStripes="1" showColumnStripes="0"/>
</table>
</file>

<file path=xl/tables/table8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7" xr:uid="{A303EE3F-BD94-4BD8-8C7A-D69D42BD5099}" name="Table315498" displayName="Table315498" ref="I19:L25" totalsRowShown="0" headerRowDxfId="184" dataDxfId="183">
  <autoFilter ref="I19:L25" xr:uid="{A303EE3F-BD94-4BD8-8C7A-D69D42BD5099}"/>
  <sortState xmlns:xlrd2="http://schemas.microsoft.com/office/spreadsheetml/2017/richdata2" ref="I20:L24">
    <sortCondition ref="I19:I24"/>
  </sortState>
  <tableColumns count="4">
    <tableColumn id="1" xr3:uid="{186C5E49-8FDE-4D14-823A-7394D05A672E}" name="Type of provision" dataDxfId="182"/>
    <tableColumn id="2" xr3:uid="{026348AF-C853-4FB7-9578-C1D7B6D8C642}" name="Number of Students" dataDxfId="181"/>
    <tableColumn id="3" xr3:uid="{F8D9FD84-9E61-4937-9B3F-239A00992B57}" name="Number of Countries Represented " dataDxfId="180"/>
    <tableColumn id="4" xr3:uid="{8BEECBBC-01E7-44AA-97A0-B9DC7DBBA5F7}" name="Percentage of Countries Represented" dataDxfId="179">
      <calculatedColumnFormula>Table315498[[#This Row],[Number of Countries Represented ]]/$K$25</calculatedColumnFormula>
    </tableColumn>
  </tableColumns>
  <tableStyleInfo name="TableStyleLight2" showFirstColumn="0" showLastColumn="0" showRowStripes="1" showColumnStripes="0"/>
</table>
</file>

<file path=xl/tables/table8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8" xr:uid="{FF8E203E-7F0E-4B00-BE87-351B81A5CE16}" name="Table325599" displayName="Table325599" ref="I29:J32" totalsRowShown="0" headerRowDxfId="178" dataDxfId="176" headerRowBorderDxfId="177" tableBorderDxfId="175">
  <autoFilter ref="I29:J32" xr:uid="{FF8E203E-7F0E-4B00-BE87-351B81A5CE16}"/>
  <tableColumns count="2">
    <tableColumn id="1" xr3:uid="{BAC17239-AC5A-4438-BB9E-8BF37F9D63E1}" name="Country" dataDxfId="174"/>
    <tableColumn id="2" xr3:uid="{34C2A09A-69AC-4055-9FED-D9A532ACFCFE}" name="Number of Students" dataDxfId="173"/>
  </tableColumns>
  <tableStyleInfo name="TableStyleLight2" showFirstColumn="0" showLastColumn="0" showRowStripes="1" showColumnStripes="0"/>
</table>
</file>

<file path=xl/tables/table8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9" xr:uid="{0D9CCD41-F80B-469F-85F2-876405DE3573}" name="Table323456100" displayName="Table323456100" ref="I37:J40" totalsRowShown="0" headerRowDxfId="172" dataDxfId="170" headerRowBorderDxfId="171" tableBorderDxfId="169">
  <autoFilter ref="I37:J40" xr:uid="{0D9CCD41-F80B-469F-85F2-876405DE3573}"/>
  <tableColumns count="2">
    <tableColumn id="1" xr3:uid="{45A529CD-A6C9-4A30-8798-0B44E97490F4}" name="Country" dataDxfId="168"/>
    <tableColumn id="2" xr3:uid="{FA85B6D6-BFE7-4830-A8AC-49F5ED7F72A1}" name="Number of Students" dataDxfId="167"/>
  </tableColumns>
  <tableStyleInfo name="TableStyleLight2" showFirstColumn="0" showLastColumn="0" showRowStripes="1" showColumnStripes="0"/>
</table>
</file>

<file path=xl/tables/table8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0" xr:uid="{BC033A9D-A095-4D94-8913-D7C20EBB881D}" name="Table323557101" displayName="Table323557101" ref="L29:M32" totalsRowShown="0" headerRowDxfId="166" dataDxfId="164" headerRowBorderDxfId="165" tableBorderDxfId="163">
  <autoFilter ref="L29:M32" xr:uid="{BC033A9D-A095-4D94-8913-D7C20EBB881D}"/>
  <tableColumns count="2">
    <tableColumn id="1" xr3:uid="{8B4225B9-C89D-4982-9B9D-E572226FD8FD}" name="Country" dataDxfId="162"/>
    <tableColumn id="2" xr3:uid="{2FF7E58E-8E9A-4411-9F60-CA7FD28F3878}" name="Number of Students" dataDxfId="161"/>
  </tableColumns>
  <tableStyleInfo name="TableStyleLight2" showFirstColumn="0" showLastColumn="0" showRowStripes="1" showColumnStripes="0"/>
</table>
</file>

<file path=xl/tables/table8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1" xr:uid="{1471569D-A4BB-4D82-BC52-711E578900A8}" name="Table323658102" displayName="Table323658102" ref="L37:M38" totalsRowShown="0" headerRowDxfId="160" dataDxfId="158" headerRowBorderDxfId="159" tableBorderDxfId="157">
  <autoFilter ref="L37:M38" xr:uid="{1471569D-A4BB-4D82-BC52-711E578900A8}"/>
  <tableColumns count="2">
    <tableColumn id="1" xr3:uid="{D9D1E4EF-D895-4009-8675-D8668374AB24}" name="Country" dataDxfId="156"/>
    <tableColumn id="2" xr3:uid="{E5544C7B-ECCC-4167-8055-7A1028726BAD}" name="Number of Students" dataDxfId="155"/>
  </tableColumns>
  <tableStyleInfo name="TableStyleLight2" showFirstColumn="0" showLastColumn="0" showRowStripes="1" showColumnStripes="0"/>
</table>
</file>

<file path=xl/tables/table8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2" xr:uid="{6374881A-FAD5-4D3E-9726-84404A9612AB}" name="Table323759103" displayName="Table323759103" ref="O29:P30" totalsRowShown="0" headerRowDxfId="154" dataDxfId="152" headerRowBorderDxfId="153" tableBorderDxfId="151">
  <autoFilter ref="O29:P30" xr:uid="{6374881A-FAD5-4D3E-9726-84404A9612AB}"/>
  <tableColumns count="2">
    <tableColumn id="1" xr3:uid="{C9813C55-776C-4CB2-B198-2B08DA8EAE91}" name="Country" dataDxfId="150"/>
    <tableColumn id="2" xr3:uid="{A03A3807-9A11-4E87-81C6-4B5AACB2D955}" name="Number of Students" dataDxfId="149"/>
  </tableColumns>
  <tableStyleInfo name="TableStyleLight2" showFirstColumn="0" showLastColumn="0" showRowStripes="1" showColumnStripes="0"/>
</table>
</file>

<file path=xl/tables/table8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3" xr:uid="{54F6FFB0-FAC3-4ABD-9352-91F09090619F}" name="Table253860104" displayName="Table253860104" ref="I4:M14" totalsRowShown="0" headerRowDxfId="148" dataDxfId="147">
  <autoFilter ref="I4:M14" xr:uid="{54F6FFB0-FAC3-4ABD-9352-91F09090619F}"/>
  <tableColumns count="5">
    <tableColumn id="1" xr3:uid="{7CB9E1B4-94B4-42FE-96EC-8ABF17FA9ECE}" name="Rank" dataDxfId="146"/>
    <tableColumn id="2" xr3:uid="{F23F6FCB-B857-4DED-B851-480174511CD0}" name="Top 10 County of Provision for UG TNE" dataDxfId="145"/>
    <tableColumn id="3" xr3:uid="{6BCA0315-86F7-41F9-8A77-7AFFB15608BC}" name="Number of UG Students" dataDxfId="144"/>
    <tableColumn id="4" xr3:uid="{BCB57646-362D-4873-BD18-CBC564F02C1F}" name="Top 10 County of Provision for PG TNE" dataDxfId="143"/>
    <tableColumn id="5" xr3:uid="{1B0AA83A-2C3E-4804-ACFE-19CA641FA958}" name="Number of PG Students" dataDxfId="142"/>
  </tableColumns>
  <tableStyleInfo name="TableStyleLight2" showFirstColumn="0" showLastColumn="0" showRowStripes="1" showColumnStripes="0"/>
</table>
</file>

<file path=xl/tables/table8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4" xr:uid="{457F70FE-12C9-4611-95BC-851BEA384135}" name="Table3861105" displayName="Table3861105" ref="E7:F9" totalsRowShown="0" headerRowDxfId="141" dataDxfId="140">
  <autoFilter ref="E7:F9" xr:uid="{457F70FE-12C9-4611-95BC-851BEA384135}"/>
  <tableColumns count="2">
    <tableColumn id="1" xr3:uid="{DD9FE2C2-F9E7-49CF-B72B-05C40FE1C901}" name="Level of Study" dataDxfId="139"/>
    <tableColumn id="2" xr3:uid="{15582C29-F47C-4215-83F6-7170B7F70CC1}" name="Number of Students" dataDxfId="138"/>
  </tableColumns>
  <tableStyleInfo name="TableStyleLight2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43AFF575-5975-4ADE-86E6-0F384423C04E}" name="Table3" displayName="Table3" ref="A2:B233" totalsRowShown="0" headerRowDxfId="624" dataDxfId="623" tableBorderDxfId="622">
  <autoFilter ref="A2:B233" xr:uid="{43AFF575-5975-4ADE-86E6-0F384423C04E}"/>
  <sortState xmlns:xlrd2="http://schemas.microsoft.com/office/spreadsheetml/2017/richdata2" ref="A3:B233">
    <sortCondition descending="1" ref="B2:B233"/>
  </sortState>
  <tableColumns count="2">
    <tableColumn id="2" xr3:uid="{E6C4EFD9-BBCE-48D8-84B7-EE87FE8597EF}" name="Country of provision" dataDxfId="43"/>
    <tableColumn id="3" xr3:uid="{367EB6A4-C635-4FA2-BCEF-E585B7A4C768}" name="2023-24" dataDxfId="42" dataCellStyle="Comma"/>
  </tableColumns>
  <tableStyleInfo name="TableStyleLight1" showFirstColumn="0" showLastColumn="0" showRowStripes="1" showColumnStripes="0"/>
</table>
</file>

<file path=xl/tables/table9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6" xr:uid="{79ED1178-8E03-4057-9724-D52CC7E515DB}" name="Table2851117" displayName="Table2851117" ref="B7:C12" totalsRowShown="0" headerRowDxfId="137" dataDxfId="136">
  <autoFilter ref="B7:C12" xr:uid="{79ED1178-8E03-4057-9724-D52CC7E515DB}"/>
  <tableColumns count="2">
    <tableColumn id="1" xr3:uid="{667036F3-0C5F-4A21-B29C-24113E1478F0}" name="Year" dataDxfId="135"/>
    <tableColumn id="2" xr3:uid="{338C54DF-9FA1-44B9-8E66-554D150F1D83}" name="Number of Students" dataDxfId="134"/>
  </tableColumns>
  <tableStyleInfo name="TableStyleLight2" showFirstColumn="0" showLastColumn="0" showRowStripes="1" showColumnStripes="0"/>
</table>
</file>

<file path=xl/tables/table9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7" xr:uid="{4A1ADF2E-406A-4103-BC78-EA7648F8557B}" name="Table2952118" displayName="Table2952118" ref="B17:G27" totalsRowShown="0" headerRowDxfId="133" dataDxfId="132">
  <autoFilter ref="B17:G27" xr:uid="{4A1ADF2E-406A-4103-BC78-EA7648F8557B}"/>
  <tableColumns count="6">
    <tableColumn id="1" xr3:uid="{69027DC4-8412-4CB1-A9D9-5A6B70F9190B}" name="Rank" dataDxfId="131"/>
    <tableColumn id="2" xr3:uid="{639927F3-5FE8-42B3-BDB5-16070D7AFFCA}" name="Host Country" dataDxfId="130"/>
    <tableColumn id="6" xr3:uid="{D0CA3257-E56F-4AF9-9416-09DF9415A419}" name="Number of students in 2020-21" dataDxfId="129"/>
    <tableColumn id="3" xr3:uid="{092AC02E-F43B-41A0-AFB1-072B7585C85F}" name="Number of students in 2021-22" dataDxfId="128"/>
    <tableColumn id="4" xr3:uid="{666ABAE8-F34B-4B40-A957-F3154266647F}" name="Percentage of Students in 2021-22" dataDxfId="127">
      <calculatedColumnFormula>Table2952118[[#This Row],[Number of students in 2021-22]]/$F$4</calculatedColumnFormula>
    </tableColumn>
    <tableColumn id="5" xr3:uid="{FCDD3395-DCD8-4AC8-ACE9-8EB99128F325}" name="Percentage change from 2020-21" dataDxfId="126">
      <calculatedColumnFormula>Table2952118[[#This Row],[Number of students in 2021-22]]/Table2952118[[#This Row],[Number of students in 2020-21]]-1</calculatedColumnFormula>
    </tableColumn>
  </tableColumns>
  <tableStyleInfo name="TableStyleLight2" showFirstColumn="0" showLastColumn="0" showRowStripes="1" showColumnStripes="0"/>
</table>
</file>

<file path=xl/tables/table9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8" xr:uid="{2BEE71CD-A548-4D15-9B3E-61151319CAAB}" name="Table3053119" displayName="Table3053119" ref="B32:G37" totalsRowShown="0" headerRowDxfId="125" dataDxfId="124">
  <autoFilter ref="B32:G37" xr:uid="{2BEE71CD-A548-4D15-9B3E-61151319CAAB}"/>
  <tableColumns count="6">
    <tableColumn id="1" xr3:uid="{72A967CC-3A2E-4033-BB3D-28259BA7BF9C}" name="Country" dataDxfId="123"/>
    <tableColumn id="2" xr3:uid="{FFCE4411-17C3-4048-8A8F-A15551B03D24}" name="2017-18" dataDxfId="122"/>
    <tableColumn id="3" xr3:uid="{602B49CF-EAE2-43A8-8063-6D3F2EE44472}" name="2018-19" dataDxfId="121"/>
    <tableColumn id="4" xr3:uid="{8777FC86-427E-499B-8FD8-81C054D183A3}" name="2019-20" dataDxfId="120"/>
    <tableColumn id="5" xr3:uid="{E9949C3A-8682-468D-A021-748F78826C44}" name="2020-21" dataDxfId="119"/>
    <tableColumn id="6" xr3:uid="{C4C1E61F-5631-47E4-93E3-7AB8FA7F8091}" name="2021-22" dataDxfId="118"/>
  </tableColumns>
  <tableStyleInfo name="TableStyleLight2" showFirstColumn="0" showLastColumn="0" showRowStripes="1" showColumnStripes="0"/>
</table>
</file>

<file path=xl/tables/table9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9" xr:uid="{FB35D113-DC8F-4974-A560-8800A8EE2E99}" name="Table3154120" displayName="Table3154120" ref="I19:L25" totalsRowShown="0" headerRowDxfId="117" dataDxfId="116">
  <autoFilter ref="I19:L25" xr:uid="{FB35D113-DC8F-4974-A560-8800A8EE2E99}"/>
  <sortState xmlns:xlrd2="http://schemas.microsoft.com/office/spreadsheetml/2017/richdata2" ref="I20:L24">
    <sortCondition ref="I19:I24"/>
  </sortState>
  <tableColumns count="4">
    <tableColumn id="1" xr3:uid="{B39AC76A-7427-4FD0-BF20-2614B77883A7}" name="Type of provision" dataDxfId="115"/>
    <tableColumn id="2" xr3:uid="{278F88C7-6A4B-4948-B97A-B8488CCD8807}" name="Number of Students" dataDxfId="114"/>
    <tableColumn id="3" xr3:uid="{A75B3400-6AB7-457A-98D2-C9F05E98AFA7}" name="Number of Countries Represented " dataDxfId="113"/>
    <tableColumn id="4" xr3:uid="{B213DE68-7682-4783-9AB0-6E9614D11434}" name="Percentage of Countries Represented" dataDxfId="112">
      <calculatedColumnFormula>Table3154120[[#This Row],[Number of Countries Represented ]]/$K$25</calculatedColumnFormula>
    </tableColumn>
  </tableColumns>
  <tableStyleInfo name="TableStyleLight2" showFirstColumn="0" showLastColumn="0" showRowStripes="1" showColumnStripes="0"/>
</table>
</file>

<file path=xl/tables/table9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0" xr:uid="{2796AC87-E4BB-48E9-AA21-8BA650DCB750}" name="Table3255121" displayName="Table3255121" ref="I29:J32" totalsRowShown="0" headerRowDxfId="111" dataDxfId="109" headerRowBorderDxfId="110" tableBorderDxfId="108">
  <autoFilter ref="I29:J32" xr:uid="{2796AC87-E4BB-48E9-AA21-8BA650DCB750}"/>
  <tableColumns count="2">
    <tableColumn id="1" xr3:uid="{BF32A35E-9E9B-48A2-837D-9A61F5B70E01}" name="Country" dataDxfId="107"/>
    <tableColumn id="2" xr3:uid="{AA581945-9783-4B9E-847C-471CAAF3BAE6}" name="Number of Students" dataDxfId="106"/>
  </tableColumns>
  <tableStyleInfo name="TableStyleLight2" showFirstColumn="0" showLastColumn="0" showRowStripes="1" showColumnStripes="0"/>
</table>
</file>

<file path=xl/tables/table9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1" xr:uid="{4E53B66E-2B8F-495D-AEB8-0B6233952ECB}" name="Table323456122" displayName="Table323456122" ref="I37:J40" totalsRowShown="0" headerRowDxfId="105" dataDxfId="103" headerRowBorderDxfId="104" tableBorderDxfId="102">
  <autoFilter ref="I37:J40" xr:uid="{4E53B66E-2B8F-495D-AEB8-0B6233952ECB}"/>
  <tableColumns count="2">
    <tableColumn id="1" xr3:uid="{C26FF428-B83B-4947-8A77-9D334E4A128A}" name="Country" dataDxfId="101"/>
    <tableColumn id="2" xr3:uid="{D714E4D7-9449-404D-A7FE-8B0EA85AD1AA}" name="Number of Students" dataDxfId="100"/>
  </tableColumns>
  <tableStyleInfo name="TableStyleLight2" showFirstColumn="0" showLastColumn="0" showRowStripes="1" showColumnStripes="0"/>
</table>
</file>

<file path=xl/tables/table9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2" xr:uid="{4C38B7AF-2C8F-41B1-84E7-F0F9C14592CE}" name="Table323557123" displayName="Table323557123" ref="L29:M31" totalsRowShown="0" headerRowDxfId="99" dataDxfId="97" headerRowBorderDxfId="98" tableBorderDxfId="96">
  <autoFilter ref="L29:M31" xr:uid="{4C38B7AF-2C8F-41B1-84E7-F0F9C14592CE}"/>
  <tableColumns count="2">
    <tableColumn id="1" xr3:uid="{D2C8E9A4-C1E5-498B-B1CA-A0A6E9875D48}" name="Country" dataDxfId="95"/>
    <tableColumn id="2" xr3:uid="{5173BFAD-1588-4D90-9149-5283CFAFD044}" name="Number of Students" dataDxfId="94"/>
  </tableColumns>
  <tableStyleInfo name="TableStyleLight2" showFirstColumn="0" showLastColumn="0" showRowStripes="1" showColumnStripes="0"/>
</table>
</file>

<file path=xl/tables/table9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5" xr:uid="{969D061B-4DD2-4935-9A35-0D4F929F8972}" name="Table253860126" displayName="Table253860126" ref="I4:M14" totalsRowShown="0" headerRowDxfId="93" dataDxfId="92">
  <autoFilter ref="I4:M14" xr:uid="{969D061B-4DD2-4935-9A35-0D4F929F8972}"/>
  <tableColumns count="5">
    <tableColumn id="1" xr3:uid="{364A6672-CE57-4372-B1A0-981374C388ED}" name="Rank" dataDxfId="91"/>
    <tableColumn id="2" xr3:uid="{8A170328-353B-4168-BBEF-A4E04C41224C}" name="Top 10 County of Provision for UG TNE" dataDxfId="90"/>
    <tableColumn id="3" xr3:uid="{11E24B27-510E-4CCF-A696-C02624BE6B91}" name="Number of UG Students" dataDxfId="89"/>
    <tableColumn id="4" xr3:uid="{22027E12-B531-4E8C-ACA3-8327D154BEBE}" name="Top 10 County of Provision for PG TNE" dataDxfId="88"/>
    <tableColumn id="5" xr3:uid="{DB17091A-9BB2-4DE3-AAA5-EB5DE1A81F34}" name="Number of PG Students" dataDxfId="87"/>
  </tableColumns>
  <tableStyleInfo name="TableStyleLight2" showFirstColumn="0" showLastColumn="0" showRowStripes="1" showColumnStripes="0"/>
</table>
</file>

<file path=xl/tables/table9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6" xr:uid="{8D9A1AED-F84A-4F59-BB31-33EC9C9865A6}" name="Table3861127" displayName="Table3861127" ref="E7:G9" totalsRowShown="0" headerRowDxfId="86" dataDxfId="85">
  <autoFilter ref="E7:G9" xr:uid="{8D9A1AED-F84A-4F59-BB31-33EC9C9865A6}"/>
  <tableColumns count="3">
    <tableColumn id="1" xr3:uid="{8CB1AE9D-1EC3-4DEC-9D16-08F08FBF5098}" name="Level of Study" dataDxfId="84"/>
    <tableColumn id="2" xr3:uid="{BA31170B-C771-4FFF-BB18-2DB2F01ACBE1}" name="Number of Students (RAW)" dataDxfId="83"/>
    <tableColumn id="3" xr3:uid="{E215C642-E488-45CE-BBF3-00EDD34BB7FD}" name="Number of Students (Rounded)" dataDxfId="82"/>
  </tableColumns>
  <tableStyleInfo name="TableStyleLight2" showFirstColumn="0" showLastColumn="0" showRowStripes="1" showColumnStripes="0"/>
</table>
</file>

<file path=xl/tables/table9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9CC801AF-6E03-40CB-9C60-86F5DD576239}" name="Table35616" displayName="Table35616" ref="B16:C21" totalsRowShown="0" headerRowDxfId="81" dataDxfId="80">
  <autoFilter ref="B16:C21" xr:uid="{9CC801AF-6E03-40CB-9C60-86F5DD576239}"/>
  <tableColumns count="2">
    <tableColumn id="1" xr3:uid="{CB58CCC6-8B5D-4211-8E39-A15555AB4A7D}" name="Academic Year" dataDxfId="79"/>
    <tableColumn id="2" xr3:uid="{BB6005D2-2AB4-4FC2-8EBA-79E6665795A3}" name="Number of providers" dataDxfId="78"/>
  </tableColumns>
  <tableStyleInfo name="TableStyleLight2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7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8.xml"/><Relationship Id="rId1" Type="http://schemas.openxmlformats.org/officeDocument/2006/relationships/printerSettings" Target="../printerSettings/printerSettings9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9.xm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0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0.bin"/><Relationship Id="rId4" Type="http://schemas.openxmlformats.org/officeDocument/2006/relationships/table" Target="../tables/table11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2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3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4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5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2.xml.rels><?xml version="1.0" encoding="UTF-8" standalone="yes"?>
<Relationships xmlns="http://schemas.openxmlformats.org/package/2006/relationships"><Relationship Id="rId8" Type="http://schemas.openxmlformats.org/officeDocument/2006/relationships/table" Target="../tables/table21.xml"/><Relationship Id="rId13" Type="http://schemas.openxmlformats.org/officeDocument/2006/relationships/table" Target="../tables/table26.xml"/><Relationship Id="rId3" Type="http://schemas.openxmlformats.org/officeDocument/2006/relationships/table" Target="../tables/table16.xml"/><Relationship Id="rId7" Type="http://schemas.openxmlformats.org/officeDocument/2006/relationships/table" Target="../tables/table20.xml"/><Relationship Id="rId12" Type="http://schemas.openxmlformats.org/officeDocument/2006/relationships/table" Target="../tables/table25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4.bin"/><Relationship Id="rId6" Type="http://schemas.openxmlformats.org/officeDocument/2006/relationships/table" Target="../tables/table19.xml"/><Relationship Id="rId11" Type="http://schemas.openxmlformats.org/officeDocument/2006/relationships/table" Target="../tables/table24.xml"/><Relationship Id="rId5" Type="http://schemas.openxmlformats.org/officeDocument/2006/relationships/table" Target="../tables/table18.xml"/><Relationship Id="rId10" Type="http://schemas.openxmlformats.org/officeDocument/2006/relationships/table" Target="../tables/table23.xml"/><Relationship Id="rId4" Type="http://schemas.openxmlformats.org/officeDocument/2006/relationships/table" Target="../tables/table17.xml"/><Relationship Id="rId9" Type="http://schemas.openxmlformats.org/officeDocument/2006/relationships/table" Target="../tables/table22.xml"/></Relationships>
</file>

<file path=xl/worksheets/_rels/sheet23.xml.rels><?xml version="1.0" encoding="UTF-8" standalone="yes"?>
<Relationships xmlns="http://schemas.openxmlformats.org/package/2006/relationships"><Relationship Id="rId8" Type="http://schemas.openxmlformats.org/officeDocument/2006/relationships/table" Target="../tables/table32.xml"/><Relationship Id="rId13" Type="http://schemas.openxmlformats.org/officeDocument/2006/relationships/table" Target="../tables/table37.xml"/><Relationship Id="rId3" Type="http://schemas.openxmlformats.org/officeDocument/2006/relationships/table" Target="../tables/table27.xml"/><Relationship Id="rId7" Type="http://schemas.openxmlformats.org/officeDocument/2006/relationships/table" Target="../tables/table31.xml"/><Relationship Id="rId12" Type="http://schemas.openxmlformats.org/officeDocument/2006/relationships/table" Target="../tables/table36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5.bin"/><Relationship Id="rId6" Type="http://schemas.openxmlformats.org/officeDocument/2006/relationships/table" Target="../tables/table30.xml"/><Relationship Id="rId11" Type="http://schemas.openxmlformats.org/officeDocument/2006/relationships/table" Target="../tables/table35.xml"/><Relationship Id="rId5" Type="http://schemas.openxmlformats.org/officeDocument/2006/relationships/table" Target="../tables/table29.xml"/><Relationship Id="rId10" Type="http://schemas.openxmlformats.org/officeDocument/2006/relationships/table" Target="../tables/table34.xml"/><Relationship Id="rId4" Type="http://schemas.openxmlformats.org/officeDocument/2006/relationships/table" Target="../tables/table28.xml"/><Relationship Id="rId9" Type="http://schemas.openxmlformats.org/officeDocument/2006/relationships/table" Target="../tables/table33.xml"/></Relationships>
</file>

<file path=xl/worksheets/_rels/sheet24.xml.rels><?xml version="1.0" encoding="UTF-8" standalone="yes"?>
<Relationships xmlns="http://schemas.openxmlformats.org/package/2006/relationships"><Relationship Id="rId8" Type="http://schemas.openxmlformats.org/officeDocument/2006/relationships/table" Target="../tables/table43.xml"/><Relationship Id="rId3" Type="http://schemas.openxmlformats.org/officeDocument/2006/relationships/table" Target="../tables/table38.xml"/><Relationship Id="rId7" Type="http://schemas.openxmlformats.org/officeDocument/2006/relationships/table" Target="../tables/table42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6.bin"/><Relationship Id="rId6" Type="http://schemas.openxmlformats.org/officeDocument/2006/relationships/table" Target="../tables/table41.xml"/><Relationship Id="rId11" Type="http://schemas.openxmlformats.org/officeDocument/2006/relationships/table" Target="../tables/table46.xml"/><Relationship Id="rId5" Type="http://schemas.openxmlformats.org/officeDocument/2006/relationships/table" Target="../tables/table40.xml"/><Relationship Id="rId10" Type="http://schemas.openxmlformats.org/officeDocument/2006/relationships/table" Target="../tables/table45.xml"/><Relationship Id="rId4" Type="http://schemas.openxmlformats.org/officeDocument/2006/relationships/table" Target="../tables/table39.xml"/><Relationship Id="rId9" Type="http://schemas.openxmlformats.org/officeDocument/2006/relationships/table" Target="../tables/table44.xml"/></Relationships>
</file>

<file path=xl/worksheets/_rels/sheet25.xml.rels><?xml version="1.0" encoding="UTF-8" standalone="yes"?>
<Relationships xmlns="http://schemas.openxmlformats.org/package/2006/relationships"><Relationship Id="rId8" Type="http://schemas.openxmlformats.org/officeDocument/2006/relationships/table" Target="../tables/table52.xml"/><Relationship Id="rId13" Type="http://schemas.openxmlformats.org/officeDocument/2006/relationships/table" Target="../tables/table57.xml"/><Relationship Id="rId3" Type="http://schemas.openxmlformats.org/officeDocument/2006/relationships/table" Target="../tables/table47.xml"/><Relationship Id="rId7" Type="http://schemas.openxmlformats.org/officeDocument/2006/relationships/table" Target="../tables/table51.xml"/><Relationship Id="rId12" Type="http://schemas.openxmlformats.org/officeDocument/2006/relationships/table" Target="../tables/table56.x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7.bin"/><Relationship Id="rId6" Type="http://schemas.openxmlformats.org/officeDocument/2006/relationships/table" Target="../tables/table50.xml"/><Relationship Id="rId11" Type="http://schemas.openxmlformats.org/officeDocument/2006/relationships/table" Target="../tables/table55.xml"/><Relationship Id="rId5" Type="http://schemas.openxmlformats.org/officeDocument/2006/relationships/table" Target="../tables/table49.xml"/><Relationship Id="rId10" Type="http://schemas.openxmlformats.org/officeDocument/2006/relationships/table" Target="../tables/table54.xml"/><Relationship Id="rId4" Type="http://schemas.openxmlformats.org/officeDocument/2006/relationships/table" Target="../tables/table48.xml"/><Relationship Id="rId9" Type="http://schemas.openxmlformats.org/officeDocument/2006/relationships/table" Target="../tables/table53.xml"/></Relationships>
</file>

<file path=xl/worksheets/_rels/sheet26.xml.rels><?xml version="1.0" encoding="UTF-8" standalone="yes"?>
<Relationships xmlns="http://schemas.openxmlformats.org/package/2006/relationships"><Relationship Id="rId8" Type="http://schemas.openxmlformats.org/officeDocument/2006/relationships/table" Target="../tables/table63.xml"/><Relationship Id="rId13" Type="http://schemas.openxmlformats.org/officeDocument/2006/relationships/table" Target="../tables/table68.xml"/><Relationship Id="rId3" Type="http://schemas.openxmlformats.org/officeDocument/2006/relationships/table" Target="../tables/table58.xml"/><Relationship Id="rId7" Type="http://schemas.openxmlformats.org/officeDocument/2006/relationships/table" Target="../tables/table62.xml"/><Relationship Id="rId12" Type="http://schemas.openxmlformats.org/officeDocument/2006/relationships/table" Target="../tables/table67.x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8.bin"/><Relationship Id="rId6" Type="http://schemas.openxmlformats.org/officeDocument/2006/relationships/table" Target="../tables/table61.xml"/><Relationship Id="rId11" Type="http://schemas.openxmlformats.org/officeDocument/2006/relationships/table" Target="../tables/table66.xml"/><Relationship Id="rId5" Type="http://schemas.openxmlformats.org/officeDocument/2006/relationships/table" Target="../tables/table60.xml"/><Relationship Id="rId10" Type="http://schemas.openxmlformats.org/officeDocument/2006/relationships/table" Target="../tables/table65.xml"/><Relationship Id="rId4" Type="http://schemas.openxmlformats.org/officeDocument/2006/relationships/table" Target="../tables/table59.xml"/><Relationship Id="rId9" Type="http://schemas.openxmlformats.org/officeDocument/2006/relationships/table" Target="../tables/table64.xml"/></Relationships>
</file>

<file path=xl/worksheets/_rels/sheet27.xml.rels><?xml version="1.0" encoding="UTF-8" standalone="yes"?>
<Relationships xmlns="http://schemas.openxmlformats.org/package/2006/relationships"><Relationship Id="rId8" Type="http://schemas.openxmlformats.org/officeDocument/2006/relationships/table" Target="../tables/table74.xml"/><Relationship Id="rId3" Type="http://schemas.openxmlformats.org/officeDocument/2006/relationships/table" Target="../tables/table69.xml"/><Relationship Id="rId7" Type="http://schemas.openxmlformats.org/officeDocument/2006/relationships/table" Target="../tables/table73.xml"/><Relationship Id="rId12" Type="http://schemas.openxmlformats.org/officeDocument/2006/relationships/table" Target="../tables/table78.x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9.bin"/><Relationship Id="rId6" Type="http://schemas.openxmlformats.org/officeDocument/2006/relationships/table" Target="../tables/table72.xml"/><Relationship Id="rId11" Type="http://schemas.openxmlformats.org/officeDocument/2006/relationships/table" Target="../tables/table77.xml"/><Relationship Id="rId5" Type="http://schemas.openxmlformats.org/officeDocument/2006/relationships/table" Target="../tables/table71.xml"/><Relationship Id="rId10" Type="http://schemas.openxmlformats.org/officeDocument/2006/relationships/table" Target="../tables/table76.xml"/><Relationship Id="rId4" Type="http://schemas.openxmlformats.org/officeDocument/2006/relationships/table" Target="../tables/table70.xml"/><Relationship Id="rId9" Type="http://schemas.openxmlformats.org/officeDocument/2006/relationships/table" Target="../tables/table75.xml"/></Relationships>
</file>

<file path=xl/worksheets/_rels/sheet28.xml.rels><?xml version="1.0" encoding="UTF-8" standalone="yes"?>
<Relationships xmlns="http://schemas.openxmlformats.org/package/2006/relationships"><Relationship Id="rId8" Type="http://schemas.openxmlformats.org/officeDocument/2006/relationships/table" Target="../tables/table84.xml"/><Relationship Id="rId13" Type="http://schemas.openxmlformats.org/officeDocument/2006/relationships/table" Target="../tables/table89.xml"/><Relationship Id="rId3" Type="http://schemas.openxmlformats.org/officeDocument/2006/relationships/table" Target="../tables/table79.xml"/><Relationship Id="rId7" Type="http://schemas.openxmlformats.org/officeDocument/2006/relationships/table" Target="../tables/table83.xml"/><Relationship Id="rId12" Type="http://schemas.openxmlformats.org/officeDocument/2006/relationships/table" Target="../tables/table88.x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20.bin"/><Relationship Id="rId6" Type="http://schemas.openxmlformats.org/officeDocument/2006/relationships/table" Target="../tables/table82.xml"/><Relationship Id="rId11" Type="http://schemas.openxmlformats.org/officeDocument/2006/relationships/table" Target="../tables/table87.xml"/><Relationship Id="rId5" Type="http://schemas.openxmlformats.org/officeDocument/2006/relationships/table" Target="../tables/table81.xml"/><Relationship Id="rId10" Type="http://schemas.openxmlformats.org/officeDocument/2006/relationships/table" Target="../tables/table86.xml"/><Relationship Id="rId4" Type="http://schemas.openxmlformats.org/officeDocument/2006/relationships/table" Target="../tables/table80.xml"/><Relationship Id="rId9" Type="http://schemas.openxmlformats.org/officeDocument/2006/relationships/table" Target="../tables/table85.xml"/></Relationships>
</file>

<file path=xl/worksheets/_rels/sheet29.xml.rels><?xml version="1.0" encoding="UTF-8" standalone="yes"?>
<Relationships xmlns="http://schemas.openxmlformats.org/package/2006/relationships"><Relationship Id="rId8" Type="http://schemas.openxmlformats.org/officeDocument/2006/relationships/table" Target="../tables/table95.xml"/><Relationship Id="rId3" Type="http://schemas.openxmlformats.org/officeDocument/2006/relationships/table" Target="../tables/table90.xml"/><Relationship Id="rId7" Type="http://schemas.openxmlformats.org/officeDocument/2006/relationships/table" Target="../tables/table94.x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21.bin"/><Relationship Id="rId6" Type="http://schemas.openxmlformats.org/officeDocument/2006/relationships/table" Target="../tables/table93.xml"/><Relationship Id="rId11" Type="http://schemas.openxmlformats.org/officeDocument/2006/relationships/table" Target="../tables/table98.xml"/><Relationship Id="rId5" Type="http://schemas.openxmlformats.org/officeDocument/2006/relationships/table" Target="../tables/table92.xml"/><Relationship Id="rId10" Type="http://schemas.openxmlformats.org/officeDocument/2006/relationships/table" Target="../tables/table97.xml"/><Relationship Id="rId4" Type="http://schemas.openxmlformats.org/officeDocument/2006/relationships/table" Target="../tables/table91.xml"/><Relationship Id="rId9" Type="http://schemas.openxmlformats.org/officeDocument/2006/relationships/table" Target="../tables/table96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3" Type="http://schemas.openxmlformats.org/officeDocument/2006/relationships/table" Target="../tables/table99.xml"/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22.bin"/><Relationship Id="rId5" Type="http://schemas.openxmlformats.org/officeDocument/2006/relationships/table" Target="../tables/table101.xml"/><Relationship Id="rId4" Type="http://schemas.openxmlformats.org/officeDocument/2006/relationships/table" Target="../tables/table100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5DC9CC-CD8A-42AC-9A09-4CC550A20907}">
  <sheetPr>
    <tabColor theme="1"/>
  </sheetPr>
  <dimension ref="B1:K45"/>
  <sheetViews>
    <sheetView workbookViewId="0"/>
  </sheetViews>
  <sheetFormatPr defaultRowHeight="15"/>
  <sheetData>
    <row r="1" spans="2:11">
      <c r="B1" s="1"/>
    </row>
    <row r="2" spans="2:11">
      <c r="B2" s="3" t="s">
        <v>0</v>
      </c>
      <c r="C2" s="1"/>
      <c r="D2" s="1"/>
      <c r="E2" s="1"/>
      <c r="F2" s="1"/>
      <c r="G2" s="1"/>
      <c r="H2" s="1"/>
      <c r="I2" s="1"/>
      <c r="J2" s="1"/>
      <c r="K2" s="1"/>
    </row>
    <row r="3" spans="2:11">
      <c r="B3" s="3" t="s">
        <v>1</v>
      </c>
      <c r="C3" s="1"/>
      <c r="D3" s="1"/>
      <c r="E3" s="1"/>
      <c r="F3" s="1"/>
      <c r="G3" s="1"/>
      <c r="H3" s="1"/>
      <c r="I3" s="1"/>
      <c r="J3" s="1"/>
      <c r="K3" s="1"/>
    </row>
    <row r="4" spans="2:11">
      <c r="B4" t="s">
        <v>2</v>
      </c>
    </row>
    <row r="5" spans="2:11">
      <c r="B5" t="s">
        <v>3</v>
      </c>
    </row>
    <row r="6" spans="2:11">
      <c r="B6" t="s">
        <v>4</v>
      </c>
    </row>
    <row r="7" spans="2:11">
      <c r="B7" t="s">
        <v>5</v>
      </c>
    </row>
    <row r="9" spans="2:11">
      <c r="B9" s="3" t="s">
        <v>6</v>
      </c>
      <c r="C9" s="1"/>
      <c r="D9" s="1"/>
      <c r="E9" s="1"/>
      <c r="F9" s="1"/>
      <c r="G9" s="1"/>
      <c r="H9" s="1"/>
      <c r="I9" s="1"/>
      <c r="J9" s="1"/>
      <c r="K9" s="1"/>
    </row>
    <row r="10" spans="2:11">
      <c r="B10" s="2" t="s">
        <v>7</v>
      </c>
    </row>
    <row r="11" spans="2:11">
      <c r="B11" s="2" t="s">
        <v>8</v>
      </c>
    </row>
    <row r="12" spans="2:11">
      <c r="B12" s="2" t="s">
        <v>9</v>
      </c>
    </row>
    <row r="13" spans="2:11">
      <c r="B13" s="2" t="s">
        <v>10</v>
      </c>
    </row>
    <row r="14" spans="2:11">
      <c r="B14" s="2" t="s">
        <v>11</v>
      </c>
    </row>
    <row r="15" spans="2:11">
      <c r="B15" s="2" t="s">
        <v>12</v>
      </c>
    </row>
    <row r="16" spans="2:11">
      <c r="B16" s="2" t="s">
        <v>13</v>
      </c>
    </row>
    <row r="18" spans="2:11">
      <c r="B18" s="3" t="s">
        <v>14</v>
      </c>
      <c r="C18" s="1"/>
      <c r="D18" s="1"/>
      <c r="E18" s="1"/>
      <c r="F18" s="1"/>
      <c r="G18" s="1"/>
      <c r="H18" s="1"/>
      <c r="I18" s="1"/>
      <c r="J18" s="1"/>
      <c r="K18" s="1"/>
    </row>
    <row r="19" spans="2:11">
      <c r="B19" s="2" t="s">
        <v>15</v>
      </c>
    </row>
    <row r="20" spans="2:11">
      <c r="B20" s="2" t="s">
        <v>16</v>
      </c>
    </row>
    <row r="21" spans="2:11">
      <c r="B21" s="2" t="s">
        <v>17</v>
      </c>
    </row>
    <row r="22" spans="2:11">
      <c r="B22" s="2" t="s">
        <v>18</v>
      </c>
    </row>
    <row r="24" spans="2:11">
      <c r="B24" s="2" t="s">
        <v>19</v>
      </c>
      <c r="C24" s="1"/>
      <c r="D24" s="1"/>
      <c r="E24" s="1"/>
      <c r="F24" s="1"/>
      <c r="G24" s="1"/>
      <c r="H24" s="1"/>
      <c r="I24" s="1"/>
      <c r="J24" s="1"/>
      <c r="K24" s="1"/>
    </row>
    <row r="25" spans="2:11">
      <c r="B25" s="2" t="s">
        <v>20</v>
      </c>
    </row>
    <row r="26" spans="2:11">
      <c r="C26" t="s">
        <v>21</v>
      </c>
    </row>
    <row r="27" spans="2:11">
      <c r="C27" t="s">
        <v>22</v>
      </c>
    </row>
    <row r="28" spans="2:11">
      <c r="C28" t="s">
        <v>23</v>
      </c>
    </row>
    <row r="29" spans="2:11">
      <c r="C29" t="s">
        <v>24</v>
      </c>
    </row>
    <row r="30" spans="2:11">
      <c r="C30" t="s">
        <v>25</v>
      </c>
    </row>
    <row r="31" spans="2:11">
      <c r="B31" s="2" t="s">
        <v>26</v>
      </c>
    </row>
    <row r="32" spans="2:11">
      <c r="B32" s="2" t="s">
        <v>27</v>
      </c>
    </row>
    <row r="33" spans="2:11">
      <c r="B33" s="2" t="s">
        <v>28</v>
      </c>
    </row>
    <row r="34" spans="2:11">
      <c r="B34" s="2" t="s">
        <v>29</v>
      </c>
    </row>
    <row r="35" spans="2:11">
      <c r="B35" s="2" t="s">
        <v>30</v>
      </c>
    </row>
    <row r="36" spans="2:11">
      <c r="B36" s="2" t="s">
        <v>31</v>
      </c>
    </row>
    <row r="38" spans="2:11">
      <c r="B38" s="1"/>
    </row>
    <row r="45" spans="2:11">
      <c r="B45" s="1"/>
      <c r="C45" s="1"/>
      <c r="D45" s="1"/>
      <c r="E45" s="1"/>
      <c r="F45" s="1"/>
      <c r="G45" s="1"/>
      <c r="H45" s="1"/>
      <c r="I45" s="1"/>
      <c r="J45" s="1"/>
      <c r="K45" s="1"/>
    </row>
  </sheetData>
  <hyperlinks>
    <hyperlink ref="B2" location="'Executive Summary'!A1" display="1 Executive summary" xr:uid="{B77F9B5E-5695-4D1F-9890-0522C2FB6977}"/>
    <hyperlink ref="B3" location="Introduction!A1" display="2 Introduction" xr:uid="{912316CC-CA14-4EB8-8732-2F12A9414CAE}"/>
    <hyperlink ref="B9" location="'1. Overview'!A1" display="3 Overview" xr:uid="{1D814524-4D3C-4198-8E82-EDA878B55BF3}"/>
    <hyperlink ref="B10" location="'Total Student no.'!A1" display="3.1 Total student numbers (students and providers)" xr:uid="{B1381A62-C5AC-4080-BA19-3F38D0DA8B0B}"/>
    <hyperlink ref="B11" location="'Type of provision'!A1" display="3.2 Type of provision (campus, collaborative provision, distance learning, etc)" xr:uid="{2976E061-1998-4F6F-9329-68093A6377CC}"/>
    <hyperlink ref="B12" location="'Level of study'!A1" display="3.3 Level of study (students and providers)" xr:uid="{F9BD6AF4-A903-4F1E-AE12-545E17D7F42C}"/>
    <hyperlink ref="B13" location="'Continuation and Completion'!A1" display="3.4 Continuation and Completion (students and providers)" xr:uid="{453B7DE0-2958-4361-BB71-23E0956940E2}"/>
    <hyperlink ref="B14" location="'Diversity of Provider'!A1" display="3.5 Diversity of providers (logarithmic scale showing student numbers per provider)" xr:uid="{56A85589-9CCB-40A2-9535-2B58A91F2993}"/>
    <hyperlink ref="B15" location="'Location of provider'!A1" display="3.6 Location of provider (Eng, Sco, Wal, NI)" xr:uid="{892C4146-6E41-4A14-9F5F-896AF4CA0F9C}"/>
    <hyperlink ref="B16" location="'Providers by type provision'!A1" display="3.7 Providers by type of provision (campus, collaborative provision, distance, etc)" xr:uid="{F0DF5F51-B562-44CD-B0FD-E4C3D80588E8}"/>
    <hyperlink ref="B18" location="'2. Global comparison'!A1" display="4 Global comparison" xr:uid="{608A7C6B-33D3-4708-BE35-D47EDA6A8A09}"/>
    <hyperlink ref="B19" location="'Regional overview'!A1" display="5.1 Regional overview" xr:uid="{6A715944-239F-4262-857B-97DF70FC99E8}"/>
    <hyperlink ref="B20" location="'Type of provision by region'!A1" display="5.2 Type of provision by region" xr:uid="{48BE7DEE-17D8-4C77-BB44-04623BB01EE8}"/>
    <hyperlink ref="B21" location="'Level of study by region'!A1" display="5.3 Level of study by region" xr:uid="{DD827296-2A95-4F88-8853-8BEFAF234C8C}"/>
    <hyperlink ref="B22" location="'World map'!A1" display="5.4 World map" xr:uid="{0D979F5F-08ED-4CC0-B81C-4AEA8071FC78}"/>
    <hyperlink ref="B25" location="Asia!A1" display="5.1 Asia" xr:uid="{1CBEE266-81AE-403E-9A87-ADA1397BBCEB}"/>
    <hyperlink ref="B31" location="'Europe'!A1" display="5.2 Europe" xr:uid="{D430A208-BD16-4044-BD91-CA4D9DB4488C}"/>
    <hyperlink ref="B32" location="Africa!A1" display="5.3 Africa" xr:uid="{870984B7-0752-4E43-8C15-A8D7881266D9}"/>
    <hyperlink ref="B33" location="'Middle East'!A1" display="5.4 Middle East" xr:uid="{235C8A52-DC8F-4189-84FC-6C3D3B5672B5}"/>
    <hyperlink ref="B34" location="'North America'!A1" display="5.5 North America" xr:uid="{A1719CEA-5BD0-48C8-AAC1-919DA384382C}"/>
    <hyperlink ref="B35" location="Australasia!A1" display="5.7 Australasia" xr:uid="{41AD50B7-C9D1-42C8-B23A-E6C9DCE6CA3E}"/>
    <hyperlink ref="B36" location="'South America'!A1" display="5.8 South America" xr:uid="{B0C27040-3FBA-46F2-ABF4-58F56E1F2ECB}"/>
    <hyperlink ref="B24" location="'3. Regional analysis'!A1" display="5 Regional analysis (option to order alphabetically or by size of TNE population)" xr:uid="{432262E5-3AFD-4BCC-813F-A488B878EA33}"/>
  </hyperlink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9505E2-E9E4-4D11-9484-898C65D53E5C}">
  <dimension ref="A1:E185"/>
  <sheetViews>
    <sheetView topLeftCell="A160" zoomScale="85" zoomScaleNormal="85" workbookViewId="0">
      <selection activeCell="B2" sqref="B2"/>
    </sheetView>
  </sheetViews>
  <sheetFormatPr defaultRowHeight="15" customHeight="1"/>
  <cols>
    <col min="1" max="1" width="41.140625" customWidth="1"/>
    <col min="2" max="2" width="14.85546875" customWidth="1"/>
    <col min="3" max="3" width="15.140625" customWidth="1"/>
    <col min="4" max="4" width="16.28515625" customWidth="1"/>
    <col min="5" max="5" width="21.7109375" customWidth="1"/>
  </cols>
  <sheetData>
    <row r="1" spans="1:5">
      <c r="A1" s="230" t="s">
        <v>793</v>
      </c>
      <c r="B1" s="181"/>
    </row>
    <row r="2" spans="1:5">
      <c r="A2" s="164" t="s">
        <v>72</v>
      </c>
      <c r="B2" s="238" t="s">
        <v>87</v>
      </c>
    </row>
    <row r="3" spans="1:5">
      <c r="A3" s="166" t="s">
        <v>74</v>
      </c>
      <c r="B3" s="167">
        <v>60315</v>
      </c>
    </row>
    <row r="4" spans="1:5">
      <c r="A4" s="166" t="s">
        <v>76</v>
      </c>
      <c r="B4" s="167">
        <v>57520</v>
      </c>
    </row>
    <row r="5" spans="1:5">
      <c r="A5" s="166" t="s">
        <v>78</v>
      </c>
      <c r="B5" s="167">
        <v>26490</v>
      </c>
    </row>
    <row r="6" spans="1:5">
      <c r="A6" s="166" t="s">
        <v>80</v>
      </c>
      <c r="B6" s="167">
        <v>25745</v>
      </c>
    </row>
    <row r="7" spans="1:5" ht="14.45" customHeight="1">
      <c r="A7" s="166" t="s">
        <v>82</v>
      </c>
      <c r="B7" s="167">
        <v>24640</v>
      </c>
    </row>
    <row r="8" spans="1:5">
      <c r="A8" s="166" t="s">
        <v>84</v>
      </c>
      <c r="B8" s="167">
        <v>20070</v>
      </c>
    </row>
    <row r="9" spans="1:5">
      <c r="A9" s="166" t="s">
        <v>86</v>
      </c>
      <c r="B9" s="167">
        <v>17105</v>
      </c>
    </row>
    <row r="10" spans="1:5">
      <c r="A10" s="166" t="s">
        <v>88</v>
      </c>
      <c r="B10" s="167">
        <v>16265</v>
      </c>
    </row>
    <row r="11" spans="1:5" ht="14.45" customHeight="1">
      <c r="A11" s="166" t="s">
        <v>89</v>
      </c>
      <c r="B11" s="167">
        <v>15010</v>
      </c>
    </row>
    <row r="12" spans="1:5">
      <c r="A12" s="166" t="s">
        <v>90</v>
      </c>
      <c r="B12" s="167">
        <v>14740</v>
      </c>
    </row>
    <row r="13" spans="1:5">
      <c r="A13" s="166" t="s">
        <v>91</v>
      </c>
      <c r="B13" s="167">
        <v>13455</v>
      </c>
      <c r="D13" s="139"/>
    </row>
    <row r="14" spans="1:5">
      <c r="A14" s="166" t="s">
        <v>92</v>
      </c>
      <c r="B14" s="167">
        <v>12835</v>
      </c>
      <c r="D14" s="139"/>
    </row>
    <row r="15" spans="1:5">
      <c r="A15" s="166" t="s">
        <v>93</v>
      </c>
      <c r="B15" s="167">
        <v>12610</v>
      </c>
      <c r="D15" s="139"/>
    </row>
    <row r="16" spans="1:5">
      <c r="A16" s="166" t="s">
        <v>94</v>
      </c>
      <c r="B16" s="167">
        <v>12480</v>
      </c>
      <c r="D16" s="139"/>
      <c r="E16" s="139"/>
    </row>
    <row r="17" spans="1:4">
      <c r="A17" s="166" t="s">
        <v>95</v>
      </c>
      <c r="B17" s="167">
        <v>12200</v>
      </c>
      <c r="D17" s="139"/>
    </row>
    <row r="18" spans="1:4">
      <c r="A18" s="166" t="s">
        <v>96</v>
      </c>
      <c r="B18" s="167">
        <v>11660</v>
      </c>
      <c r="D18" s="139"/>
    </row>
    <row r="19" spans="1:4">
      <c r="A19" s="166" t="s">
        <v>97</v>
      </c>
      <c r="B19" s="167">
        <v>11135</v>
      </c>
      <c r="D19" s="139"/>
    </row>
    <row r="20" spans="1:4">
      <c r="A20" s="166" t="s">
        <v>98</v>
      </c>
      <c r="B20" s="167">
        <v>11050</v>
      </c>
      <c r="D20" s="139"/>
    </row>
    <row r="21" spans="1:4">
      <c r="A21" s="166" t="s">
        <v>99</v>
      </c>
      <c r="B21" s="167">
        <v>8285</v>
      </c>
      <c r="D21" s="139"/>
    </row>
    <row r="22" spans="1:4">
      <c r="A22" s="166" t="s">
        <v>100</v>
      </c>
      <c r="B22" s="167">
        <v>8235</v>
      </c>
      <c r="D22" s="139"/>
    </row>
    <row r="23" spans="1:4" ht="15" customHeight="1">
      <c r="A23" s="166" t="s">
        <v>101</v>
      </c>
      <c r="B23" s="167">
        <v>8105</v>
      </c>
      <c r="D23" s="139"/>
    </row>
    <row r="24" spans="1:4">
      <c r="A24" s="166" t="s">
        <v>102</v>
      </c>
      <c r="B24" s="167">
        <v>7340</v>
      </c>
      <c r="D24" s="139"/>
    </row>
    <row r="25" spans="1:4">
      <c r="A25" s="166" t="s">
        <v>103</v>
      </c>
      <c r="B25" s="167">
        <v>6690</v>
      </c>
      <c r="D25" s="139"/>
    </row>
    <row r="26" spans="1:4">
      <c r="A26" s="166" t="s">
        <v>104</v>
      </c>
      <c r="B26" s="167">
        <v>6650</v>
      </c>
      <c r="D26" s="139"/>
    </row>
    <row r="27" spans="1:4">
      <c r="A27" s="166" t="s">
        <v>105</v>
      </c>
      <c r="B27" s="167">
        <v>6635</v>
      </c>
      <c r="D27" s="139"/>
    </row>
    <row r="28" spans="1:4">
      <c r="A28" s="166" t="s">
        <v>106</v>
      </c>
      <c r="B28" s="167">
        <v>6385</v>
      </c>
      <c r="D28" s="139"/>
    </row>
    <row r="29" spans="1:4">
      <c r="A29" s="166" t="s">
        <v>107</v>
      </c>
      <c r="B29" s="167">
        <v>6340</v>
      </c>
      <c r="D29" s="139"/>
    </row>
    <row r="30" spans="1:4">
      <c r="A30" s="166" t="s">
        <v>108</v>
      </c>
      <c r="B30" s="167">
        <v>6170</v>
      </c>
      <c r="D30" s="139"/>
    </row>
    <row r="31" spans="1:4">
      <c r="A31" s="166" t="s">
        <v>109</v>
      </c>
      <c r="B31" s="167">
        <v>5965</v>
      </c>
      <c r="D31" s="139"/>
    </row>
    <row r="32" spans="1:4">
      <c r="A32" s="166" t="s">
        <v>110</v>
      </c>
      <c r="B32" s="167">
        <v>5665</v>
      </c>
      <c r="D32" s="139"/>
    </row>
    <row r="33" spans="1:4">
      <c r="A33" s="166" t="s">
        <v>111</v>
      </c>
      <c r="B33" s="167">
        <v>5615</v>
      </c>
      <c r="D33" s="139"/>
    </row>
    <row r="34" spans="1:4">
      <c r="A34" s="166" t="s">
        <v>112</v>
      </c>
      <c r="B34" s="167">
        <v>5600</v>
      </c>
      <c r="D34" s="139"/>
    </row>
    <row r="35" spans="1:4">
      <c r="A35" s="166" t="s">
        <v>113</v>
      </c>
      <c r="B35" s="167">
        <v>5510</v>
      </c>
      <c r="D35" s="139"/>
    </row>
    <row r="36" spans="1:4">
      <c r="A36" s="166" t="s">
        <v>114</v>
      </c>
      <c r="B36" s="167">
        <v>5350</v>
      </c>
      <c r="D36" s="139"/>
    </row>
    <row r="37" spans="1:4">
      <c r="A37" s="166" t="s">
        <v>115</v>
      </c>
      <c r="B37" s="167">
        <v>5335</v>
      </c>
      <c r="D37" s="139"/>
    </row>
    <row r="38" spans="1:4">
      <c r="A38" s="166" t="s">
        <v>116</v>
      </c>
      <c r="B38" s="167">
        <v>5060</v>
      </c>
      <c r="D38" s="139"/>
    </row>
    <row r="39" spans="1:4">
      <c r="A39" s="166" t="s">
        <v>117</v>
      </c>
      <c r="B39" s="167">
        <v>4995</v>
      </c>
      <c r="D39" s="139"/>
    </row>
    <row r="40" spans="1:4">
      <c r="A40" s="166" t="s">
        <v>118</v>
      </c>
      <c r="B40" s="167">
        <v>4650</v>
      </c>
      <c r="D40" s="139"/>
    </row>
    <row r="41" spans="1:4">
      <c r="A41" s="166" t="s">
        <v>119</v>
      </c>
      <c r="B41" s="167">
        <v>4640</v>
      </c>
      <c r="D41" s="139"/>
    </row>
    <row r="42" spans="1:4">
      <c r="A42" s="166" t="s">
        <v>120</v>
      </c>
      <c r="B42" s="167">
        <v>4525</v>
      </c>
      <c r="D42" s="139"/>
    </row>
    <row r="43" spans="1:4">
      <c r="A43" s="166" t="s">
        <v>121</v>
      </c>
      <c r="B43" s="167">
        <v>4230</v>
      </c>
      <c r="D43" s="139"/>
    </row>
    <row r="44" spans="1:4">
      <c r="A44" s="166" t="s">
        <v>122</v>
      </c>
      <c r="B44" s="167">
        <v>4210</v>
      </c>
      <c r="D44" s="139"/>
    </row>
    <row r="45" spans="1:4">
      <c r="A45" s="166" t="s">
        <v>123</v>
      </c>
      <c r="B45" s="167">
        <v>4185</v>
      </c>
      <c r="D45" s="139"/>
    </row>
    <row r="46" spans="1:4">
      <c r="A46" s="166" t="s">
        <v>124</v>
      </c>
      <c r="B46" s="167">
        <v>3880</v>
      </c>
      <c r="D46" s="139"/>
    </row>
    <row r="47" spans="1:4">
      <c r="A47" s="166" t="s">
        <v>125</v>
      </c>
      <c r="B47" s="167">
        <v>3870</v>
      </c>
      <c r="D47" s="139"/>
    </row>
    <row r="48" spans="1:4">
      <c r="A48" s="166" t="s">
        <v>126</v>
      </c>
      <c r="B48" s="167">
        <v>3775</v>
      </c>
    </row>
    <row r="49" spans="1:2">
      <c r="A49" s="166" t="s">
        <v>127</v>
      </c>
      <c r="B49" s="167">
        <v>3695</v>
      </c>
    </row>
    <row r="50" spans="1:2">
      <c r="A50" s="166" t="s">
        <v>128</v>
      </c>
      <c r="B50" s="167">
        <v>3640</v>
      </c>
    </row>
    <row r="51" spans="1:2">
      <c r="A51" s="166" t="s">
        <v>129</v>
      </c>
      <c r="B51" s="167">
        <v>3620</v>
      </c>
    </row>
    <row r="52" spans="1:2">
      <c r="A52" s="166" t="s">
        <v>130</v>
      </c>
      <c r="B52" s="167">
        <v>3485</v>
      </c>
    </row>
    <row r="53" spans="1:2">
      <c r="A53" s="166" t="s">
        <v>131</v>
      </c>
      <c r="B53" s="167">
        <v>3435</v>
      </c>
    </row>
    <row r="54" spans="1:2">
      <c r="A54" s="166" t="s">
        <v>132</v>
      </c>
      <c r="B54" s="167">
        <v>3410</v>
      </c>
    </row>
    <row r="55" spans="1:2">
      <c r="A55" s="166" t="s">
        <v>133</v>
      </c>
      <c r="B55" s="167">
        <v>3205</v>
      </c>
    </row>
    <row r="56" spans="1:2">
      <c r="A56" s="166" t="s">
        <v>134</v>
      </c>
      <c r="B56" s="167">
        <v>3140</v>
      </c>
    </row>
    <row r="57" spans="1:2">
      <c r="A57" s="166" t="s">
        <v>135</v>
      </c>
      <c r="B57" s="167">
        <v>3115</v>
      </c>
    </row>
    <row r="58" spans="1:2">
      <c r="A58" s="166" t="s">
        <v>136</v>
      </c>
      <c r="B58" s="167">
        <v>3070</v>
      </c>
    </row>
    <row r="59" spans="1:2">
      <c r="A59" s="166" t="s">
        <v>137</v>
      </c>
      <c r="B59" s="167">
        <v>3020</v>
      </c>
    </row>
    <row r="60" spans="1:2">
      <c r="A60" s="166" t="s">
        <v>138</v>
      </c>
      <c r="B60" s="167">
        <v>2820</v>
      </c>
    </row>
    <row r="61" spans="1:2">
      <c r="A61" s="166" t="s">
        <v>139</v>
      </c>
      <c r="B61" s="167">
        <v>2625</v>
      </c>
    </row>
    <row r="62" spans="1:2">
      <c r="A62" s="166" t="s">
        <v>140</v>
      </c>
      <c r="B62" s="167">
        <v>2600</v>
      </c>
    </row>
    <row r="63" spans="1:2">
      <c r="A63" s="166" t="s">
        <v>141</v>
      </c>
      <c r="B63" s="167">
        <v>2535</v>
      </c>
    </row>
    <row r="64" spans="1:2">
      <c r="A64" s="166" t="s">
        <v>142</v>
      </c>
      <c r="B64" s="167">
        <v>2510</v>
      </c>
    </row>
    <row r="65" spans="1:2">
      <c r="A65" s="166" t="s">
        <v>143</v>
      </c>
      <c r="B65" s="167">
        <v>2305</v>
      </c>
    </row>
    <row r="66" spans="1:2">
      <c r="A66" s="166" t="s">
        <v>144</v>
      </c>
      <c r="B66" s="167">
        <v>2275</v>
      </c>
    </row>
    <row r="67" spans="1:2">
      <c r="A67" s="166" t="s">
        <v>145</v>
      </c>
      <c r="B67" s="167">
        <v>2250</v>
      </c>
    </row>
    <row r="68" spans="1:2">
      <c r="A68" s="166" t="s">
        <v>146</v>
      </c>
      <c r="B68" s="167">
        <v>2165</v>
      </c>
    </row>
    <row r="69" spans="1:2">
      <c r="A69" s="166" t="s">
        <v>147</v>
      </c>
      <c r="B69" s="167">
        <v>2140</v>
      </c>
    </row>
    <row r="70" spans="1:2">
      <c r="A70" s="166" t="s">
        <v>148</v>
      </c>
      <c r="B70" s="167">
        <v>2135</v>
      </c>
    </row>
    <row r="71" spans="1:2">
      <c r="A71" s="166" t="s">
        <v>149</v>
      </c>
      <c r="B71" s="167">
        <v>2090</v>
      </c>
    </row>
    <row r="72" spans="1:2">
      <c r="A72" s="166" t="s">
        <v>150</v>
      </c>
      <c r="B72" s="167">
        <v>2015</v>
      </c>
    </row>
    <row r="73" spans="1:2">
      <c r="A73" s="166" t="s">
        <v>151</v>
      </c>
      <c r="B73" s="167">
        <v>1945</v>
      </c>
    </row>
    <row r="74" spans="1:2">
      <c r="A74" s="166" t="s">
        <v>152</v>
      </c>
      <c r="B74" s="167">
        <v>1790</v>
      </c>
    </row>
    <row r="75" spans="1:2">
      <c r="A75" s="166" t="s">
        <v>153</v>
      </c>
      <c r="B75" s="167">
        <v>1780</v>
      </c>
    </row>
    <row r="76" spans="1:2">
      <c r="A76" s="166" t="s">
        <v>154</v>
      </c>
      <c r="B76" s="167">
        <v>1705</v>
      </c>
    </row>
    <row r="77" spans="1:2">
      <c r="A77" s="166" t="s">
        <v>155</v>
      </c>
      <c r="B77" s="167">
        <v>1565</v>
      </c>
    </row>
    <row r="78" spans="1:2">
      <c r="A78" s="166" t="s">
        <v>156</v>
      </c>
      <c r="B78" s="167">
        <v>1525</v>
      </c>
    </row>
    <row r="79" spans="1:2">
      <c r="A79" s="166" t="s">
        <v>157</v>
      </c>
      <c r="B79" s="167">
        <v>1505</v>
      </c>
    </row>
    <row r="80" spans="1:2">
      <c r="A80" s="166" t="s">
        <v>158</v>
      </c>
      <c r="B80" s="167">
        <v>1505</v>
      </c>
    </row>
    <row r="81" spans="1:2">
      <c r="A81" s="166" t="s">
        <v>159</v>
      </c>
      <c r="B81" s="167">
        <v>1485</v>
      </c>
    </row>
    <row r="82" spans="1:2">
      <c r="A82" s="166" t="s">
        <v>160</v>
      </c>
      <c r="B82" s="167">
        <v>1475</v>
      </c>
    </row>
    <row r="83" spans="1:2">
      <c r="A83" s="166" t="s">
        <v>161</v>
      </c>
      <c r="B83" s="167">
        <v>1425</v>
      </c>
    </row>
    <row r="84" spans="1:2">
      <c r="A84" s="166" t="s">
        <v>162</v>
      </c>
      <c r="B84" s="167">
        <v>1370</v>
      </c>
    </row>
    <row r="85" spans="1:2">
      <c r="A85" s="166" t="s">
        <v>163</v>
      </c>
      <c r="B85" s="167">
        <v>1345</v>
      </c>
    </row>
    <row r="86" spans="1:2">
      <c r="A86" s="166" t="s">
        <v>164</v>
      </c>
      <c r="B86" s="167">
        <v>1345</v>
      </c>
    </row>
    <row r="87" spans="1:2">
      <c r="A87" s="166" t="s">
        <v>165</v>
      </c>
      <c r="B87" s="167">
        <v>1325</v>
      </c>
    </row>
    <row r="88" spans="1:2">
      <c r="A88" s="166" t="s">
        <v>166</v>
      </c>
      <c r="B88" s="167">
        <v>1210</v>
      </c>
    </row>
    <row r="89" spans="1:2">
      <c r="A89" s="166" t="s">
        <v>167</v>
      </c>
      <c r="B89" s="167">
        <v>1195</v>
      </c>
    </row>
    <row r="90" spans="1:2">
      <c r="A90" s="166" t="s">
        <v>168</v>
      </c>
      <c r="B90" s="167">
        <v>1180</v>
      </c>
    </row>
    <row r="91" spans="1:2">
      <c r="A91" s="166" t="s">
        <v>169</v>
      </c>
      <c r="B91" s="167">
        <v>1080</v>
      </c>
    </row>
    <row r="92" spans="1:2">
      <c r="A92" s="166" t="s">
        <v>170</v>
      </c>
      <c r="B92" s="167">
        <v>1080</v>
      </c>
    </row>
    <row r="93" spans="1:2">
      <c r="A93" s="166" t="s">
        <v>171</v>
      </c>
      <c r="B93" s="167">
        <v>1055</v>
      </c>
    </row>
    <row r="94" spans="1:2">
      <c r="A94" s="166" t="s">
        <v>172</v>
      </c>
      <c r="B94" s="167">
        <v>1010</v>
      </c>
    </row>
    <row r="95" spans="1:2">
      <c r="A95" s="166" t="s">
        <v>173</v>
      </c>
      <c r="B95" s="167">
        <v>1005</v>
      </c>
    </row>
    <row r="96" spans="1:2">
      <c r="A96" s="166" t="s">
        <v>174</v>
      </c>
      <c r="B96" s="167">
        <v>985</v>
      </c>
    </row>
    <row r="97" spans="1:2">
      <c r="A97" s="166" t="s">
        <v>175</v>
      </c>
      <c r="B97" s="167">
        <v>985</v>
      </c>
    </row>
    <row r="98" spans="1:2">
      <c r="A98" s="166" t="s">
        <v>176</v>
      </c>
      <c r="B98" s="167">
        <v>955</v>
      </c>
    </row>
    <row r="99" spans="1:2">
      <c r="A99" s="166" t="s">
        <v>177</v>
      </c>
      <c r="B99" s="167">
        <v>930</v>
      </c>
    </row>
    <row r="100" spans="1:2">
      <c r="A100" s="166" t="s">
        <v>178</v>
      </c>
      <c r="B100" s="167">
        <v>920</v>
      </c>
    </row>
    <row r="101" spans="1:2">
      <c r="A101" s="166" t="s">
        <v>179</v>
      </c>
      <c r="B101" s="167">
        <v>905</v>
      </c>
    </row>
    <row r="102" spans="1:2">
      <c r="A102" s="166" t="s">
        <v>180</v>
      </c>
      <c r="B102" s="167">
        <v>900</v>
      </c>
    </row>
    <row r="103" spans="1:2">
      <c r="A103" s="166" t="s">
        <v>181</v>
      </c>
      <c r="B103" s="167">
        <v>885</v>
      </c>
    </row>
    <row r="104" spans="1:2">
      <c r="A104" s="166" t="s">
        <v>182</v>
      </c>
      <c r="B104" s="167">
        <v>765</v>
      </c>
    </row>
    <row r="105" spans="1:2">
      <c r="A105" s="166" t="s">
        <v>183</v>
      </c>
      <c r="B105" s="167">
        <v>760</v>
      </c>
    </row>
    <row r="106" spans="1:2">
      <c r="A106" s="166" t="s">
        <v>184</v>
      </c>
      <c r="B106" s="167">
        <v>690</v>
      </c>
    </row>
    <row r="107" spans="1:2">
      <c r="A107" s="166" t="s">
        <v>185</v>
      </c>
      <c r="B107" s="167">
        <v>600</v>
      </c>
    </row>
    <row r="108" spans="1:2">
      <c r="A108" s="166" t="s">
        <v>186</v>
      </c>
      <c r="B108" s="167">
        <v>575</v>
      </c>
    </row>
    <row r="109" spans="1:2">
      <c r="A109" s="166" t="s">
        <v>187</v>
      </c>
      <c r="B109" s="167">
        <v>565</v>
      </c>
    </row>
    <row r="110" spans="1:2">
      <c r="A110" s="166" t="s">
        <v>188</v>
      </c>
      <c r="B110" s="167">
        <v>540</v>
      </c>
    </row>
    <row r="111" spans="1:2">
      <c r="A111" s="166" t="s">
        <v>189</v>
      </c>
      <c r="B111" s="167">
        <v>515</v>
      </c>
    </row>
    <row r="112" spans="1:2">
      <c r="A112" s="166" t="s">
        <v>190</v>
      </c>
      <c r="B112" s="167">
        <v>510</v>
      </c>
    </row>
    <row r="113" spans="1:2">
      <c r="A113" s="166" t="s">
        <v>191</v>
      </c>
      <c r="B113" s="167">
        <v>495</v>
      </c>
    </row>
    <row r="114" spans="1:2">
      <c r="A114" s="166" t="s">
        <v>192</v>
      </c>
      <c r="B114" s="167">
        <v>480</v>
      </c>
    </row>
    <row r="115" spans="1:2">
      <c r="A115" s="166" t="s">
        <v>193</v>
      </c>
      <c r="B115" s="167">
        <v>445</v>
      </c>
    </row>
    <row r="116" spans="1:2">
      <c r="A116" s="166" t="s">
        <v>194</v>
      </c>
      <c r="B116" s="167">
        <v>425</v>
      </c>
    </row>
    <row r="117" spans="1:2">
      <c r="A117" s="166" t="s">
        <v>195</v>
      </c>
      <c r="B117" s="167">
        <v>415</v>
      </c>
    </row>
    <row r="118" spans="1:2">
      <c r="A118" s="166" t="s">
        <v>196</v>
      </c>
      <c r="B118" s="167">
        <v>410</v>
      </c>
    </row>
    <row r="119" spans="1:2">
      <c r="A119" s="166" t="s">
        <v>197</v>
      </c>
      <c r="B119" s="167">
        <v>320</v>
      </c>
    </row>
    <row r="120" spans="1:2">
      <c r="A120" s="166" t="s">
        <v>198</v>
      </c>
      <c r="B120" s="167">
        <v>315</v>
      </c>
    </row>
    <row r="121" spans="1:2">
      <c r="A121" s="166" t="s">
        <v>199</v>
      </c>
      <c r="B121" s="167">
        <v>295</v>
      </c>
    </row>
    <row r="122" spans="1:2">
      <c r="A122" s="166" t="s">
        <v>200</v>
      </c>
      <c r="B122" s="167">
        <v>290</v>
      </c>
    </row>
    <row r="123" spans="1:2">
      <c r="A123" s="166" t="s">
        <v>201</v>
      </c>
      <c r="B123" s="167">
        <v>270</v>
      </c>
    </row>
    <row r="124" spans="1:2">
      <c r="A124" s="166" t="s">
        <v>202</v>
      </c>
      <c r="B124" s="167">
        <v>265</v>
      </c>
    </row>
    <row r="125" spans="1:2">
      <c r="A125" s="166" t="s">
        <v>203</v>
      </c>
      <c r="B125" s="167">
        <v>245</v>
      </c>
    </row>
    <row r="126" spans="1:2">
      <c r="A126" s="166" t="s">
        <v>204</v>
      </c>
      <c r="B126" s="167">
        <v>245</v>
      </c>
    </row>
    <row r="127" spans="1:2">
      <c r="A127" s="166" t="s">
        <v>205</v>
      </c>
      <c r="B127" s="167">
        <v>220</v>
      </c>
    </row>
    <row r="128" spans="1:2">
      <c r="A128" s="166" t="s">
        <v>206</v>
      </c>
      <c r="B128" s="167">
        <v>220</v>
      </c>
    </row>
    <row r="129" spans="1:2">
      <c r="A129" s="166" t="s">
        <v>207</v>
      </c>
      <c r="B129" s="167">
        <v>210</v>
      </c>
    </row>
    <row r="130" spans="1:2">
      <c r="A130" s="166" t="s">
        <v>208</v>
      </c>
      <c r="B130" s="167">
        <v>210</v>
      </c>
    </row>
    <row r="131" spans="1:2">
      <c r="A131" s="166" t="s">
        <v>209</v>
      </c>
      <c r="B131" s="167">
        <v>210</v>
      </c>
    </row>
    <row r="132" spans="1:2">
      <c r="A132" s="166" t="s">
        <v>210</v>
      </c>
      <c r="B132" s="167">
        <v>185</v>
      </c>
    </row>
    <row r="133" spans="1:2">
      <c r="A133" s="166" t="s">
        <v>211</v>
      </c>
      <c r="B133" s="167">
        <v>175</v>
      </c>
    </row>
    <row r="134" spans="1:2">
      <c r="A134" s="166" t="s">
        <v>212</v>
      </c>
      <c r="B134" s="167">
        <v>160</v>
      </c>
    </row>
    <row r="135" spans="1:2">
      <c r="A135" s="166" t="s">
        <v>213</v>
      </c>
      <c r="B135" s="167">
        <v>155</v>
      </c>
    </row>
    <row r="136" spans="1:2">
      <c r="A136" s="166" t="s">
        <v>214</v>
      </c>
      <c r="B136" s="167">
        <v>140</v>
      </c>
    </row>
    <row r="137" spans="1:2">
      <c r="A137" s="166" t="s">
        <v>215</v>
      </c>
      <c r="B137" s="167">
        <v>125</v>
      </c>
    </row>
    <row r="138" spans="1:2">
      <c r="A138" s="166" t="s">
        <v>216</v>
      </c>
      <c r="B138" s="167">
        <v>120</v>
      </c>
    </row>
    <row r="139" spans="1:2">
      <c r="A139" s="166" t="s">
        <v>217</v>
      </c>
      <c r="B139" s="167">
        <v>120</v>
      </c>
    </row>
    <row r="140" spans="1:2">
      <c r="A140" s="166" t="s">
        <v>218</v>
      </c>
      <c r="B140" s="167">
        <v>105</v>
      </c>
    </row>
    <row r="141" spans="1:2">
      <c r="A141" s="166" t="s">
        <v>219</v>
      </c>
      <c r="B141" s="167">
        <v>105</v>
      </c>
    </row>
    <row r="142" spans="1:2">
      <c r="A142" s="166" t="s">
        <v>220</v>
      </c>
      <c r="B142" s="167">
        <v>90</v>
      </c>
    </row>
    <row r="143" spans="1:2">
      <c r="A143" s="166" t="s">
        <v>221</v>
      </c>
      <c r="B143" s="167">
        <v>80</v>
      </c>
    </row>
    <row r="144" spans="1:2">
      <c r="A144" s="166" t="s">
        <v>222</v>
      </c>
      <c r="B144" s="167">
        <v>60</v>
      </c>
    </row>
    <row r="145" spans="1:2">
      <c r="A145" s="166" t="s">
        <v>223</v>
      </c>
      <c r="B145" s="167">
        <v>60</v>
      </c>
    </row>
    <row r="146" spans="1:2">
      <c r="A146" s="166" t="s">
        <v>224</v>
      </c>
      <c r="B146" s="167">
        <v>55</v>
      </c>
    </row>
    <row r="147" spans="1:2">
      <c r="A147" s="166" t="s">
        <v>225</v>
      </c>
      <c r="B147" s="167">
        <v>45</v>
      </c>
    </row>
    <row r="148" spans="1:2">
      <c r="A148" s="166" t="s">
        <v>226</v>
      </c>
      <c r="B148" s="167">
        <v>45</v>
      </c>
    </row>
    <row r="149" spans="1:2">
      <c r="A149" s="166" t="s">
        <v>227</v>
      </c>
      <c r="B149" s="167">
        <v>45</v>
      </c>
    </row>
    <row r="150" spans="1:2">
      <c r="A150" s="166" t="s">
        <v>228</v>
      </c>
      <c r="B150" s="167">
        <v>35</v>
      </c>
    </row>
    <row r="151" spans="1:2">
      <c r="A151" s="166" t="s">
        <v>229</v>
      </c>
      <c r="B151" s="167">
        <v>35</v>
      </c>
    </row>
    <row r="152" spans="1:2">
      <c r="A152" s="166" t="s">
        <v>230</v>
      </c>
      <c r="B152" s="167">
        <v>30</v>
      </c>
    </row>
    <row r="153" spans="1:2">
      <c r="A153" s="166" t="s">
        <v>231</v>
      </c>
      <c r="B153" s="167">
        <v>30</v>
      </c>
    </row>
    <row r="154" spans="1:2">
      <c r="A154" s="166" t="s">
        <v>232</v>
      </c>
      <c r="B154" s="167">
        <v>25</v>
      </c>
    </row>
    <row r="155" spans="1:2">
      <c r="A155" s="166" t="s">
        <v>233</v>
      </c>
      <c r="B155" s="167">
        <v>25</v>
      </c>
    </row>
    <row r="156" spans="1:2">
      <c r="A156" s="166" t="s">
        <v>234</v>
      </c>
      <c r="B156" s="167">
        <v>20</v>
      </c>
    </row>
    <row r="157" spans="1:2">
      <c r="A157" s="166" t="s">
        <v>235</v>
      </c>
      <c r="B157" s="167">
        <v>15</v>
      </c>
    </row>
    <row r="158" spans="1:2">
      <c r="A158" s="166" t="s">
        <v>236</v>
      </c>
      <c r="B158" s="167">
        <v>10</v>
      </c>
    </row>
    <row r="159" spans="1:2">
      <c r="A159" s="166" t="s">
        <v>237</v>
      </c>
      <c r="B159" s="167">
        <v>10</v>
      </c>
    </row>
    <row r="160" spans="1:2">
      <c r="A160" s="166" t="s">
        <v>238</v>
      </c>
      <c r="B160" s="167">
        <v>10</v>
      </c>
    </row>
    <row r="161" spans="1:2">
      <c r="A161" s="166" t="s">
        <v>239</v>
      </c>
      <c r="B161" s="167">
        <v>5</v>
      </c>
    </row>
    <row r="162" spans="1:2">
      <c r="A162" s="166" t="s">
        <v>240</v>
      </c>
      <c r="B162" s="167">
        <v>5</v>
      </c>
    </row>
    <row r="163" spans="1:2">
      <c r="A163" s="166" t="s">
        <v>241</v>
      </c>
      <c r="B163" s="167">
        <v>5</v>
      </c>
    </row>
    <row r="164" spans="1:2">
      <c r="A164" s="166" t="s">
        <v>242</v>
      </c>
      <c r="B164" s="167">
        <v>5</v>
      </c>
    </row>
    <row r="165" spans="1:2">
      <c r="A165" s="166" t="s">
        <v>243</v>
      </c>
      <c r="B165" s="167">
        <v>5</v>
      </c>
    </row>
    <row r="166" spans="1:2">
      <c r="A166" s="166" t="s">
        <v>244</v>
      </c>
      <c r="B166" s="167">
        <v>5</v>
      </c>
    </row>
    <row r="167" spans="1:2">
      <c r="A167" s="166" t="s">
        <v>245</v>
      </c>
      <c r="B167" s="167">
        <v>5</v>
      </c>
    </row>
    <row r="168" spans="1:2">
      <c r="A168" s="166" t="s">
        <v>246</v>
      </c>
      <c r="B168" s="167">
        <v>5</v>
      </c>
    </row>
    <row r="169" spans="1:2">
      <c r="A169" s="166" t="s">
        <v>247</v>
      </c>
      <c r="B169" s="167">
        <v>5</v>
      </c>
    </row>
    <row r="170" spans="1:2">
      <c r="A170" s="166" t="s">
        <v>248</v>
      </c>
      <c r="B170" s="167">
        <v>5</v>
      </c>
    </row>
    <row r="171" spans="1:2">
      <c r="A171" s="166" t="s">
        <v>249</v>
      </c>
      <c r="B171" s="167">
        <v>5</v>
      </c>
    </row>
    <row r="172" spans="1:2">
      <c r="A172" s="166" t="s">
        <v>250</v>
      </c>
      <c r="B172" s="167">
        <v>5</v>
      </c>
    </row>
    <row r="173" spans="1:2">
      <c r="A173" s="166" t="s">
        <v>251</v>
      </c>
      <c r="B173" s="167">
        <v>0</v>
      </c>
    </row>
    <row r="174" spans="1:2">
      <c r="A174" s="166" t="s">
        <v>252</v>
      </c>
      <c r="B174" s="167">
        <v>0</v>
      </c>
    </row>
    <row r="175" spans="1:2">
      <c r="A175" s="166" t="s">
        <v>253</v>
      </c>
      <c r="B175" s="167">
        <v>0</v>
      </c>
    </row>
    <row r="176" spans="1:2">
      <c r="A176" s="166" t="s">
        <v>254</v>
      </c>
      <c r="B176" s="167">
        <v>0</v>
      </c>
    </row>
    <row r="177" spans="1:2">
      <c r="A177" s="166" t="s">
        <v>255</v>
      </c>
      <c r="B177" s="167">
        <v>0</v>
      </c>
    </row>
    <row r="178" spans="1:2">
      <c r="A178" s="166" t="s">
        <v>256</v>
      </c>
      <c r="B178" s="167">
        <v>0</v>
      </c>
    </row>
    <row r="179" spans="1:2">
      <c r="A179" s="166" t="s">
        <v>257</v>
      </c>
      <c r="B179" s="167">
        <v>0</v>
      </c>
    </row>
    <row r="180" spans="1:2">
      <c r="A180" s="166" t="s">
        <v>258</v>
      </c>
      <c r="B180" s="167">
        <v>0</v>
      </c>
    </row>
    <row r="181" spans="1:2">
      <c r="A181" s="166" t="s">
        <v>259</v>
      </c>
      <c r="B181" s="167">
        <v>0</v>
      </c>
    </row>
    <row r="182" spans="1:2">
      <c r="A182" s="166" t="s">
        <v>260</v>
      </c>
      <c r="B182" s="167">
        <v>0</v>
      </c>
    </row>
    <row r="183" spans="1:2">
      <c r="A183" s="166" t="s">
        <v>261</v>
      </c>
      <c r="B183" s="167">
        <v>0</v>
      </c>
    </row>
    <row r="185" spans="1:2"/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692780-B755-43B4-88C2-FCCDFAAD6760}">
  <dimension ref="A1:B9"/>
  <sheetViews>
    <sheetView workbookViewId="0"/>
  </sheetViews>
  <sheetFormatPr defaultRowHeight="15"/>
  <cols>
    <col min="1" max="1" width="16.7109375" customWidth="1"/>
    <col min="2" max="2" width="22" bestFit="1" customWidth="1"/>
  </cols>
  <sheetData>
    <row r="1" spans="1:2">
      <c r="A1" s="233" t="s">
        <v>794</v>
      </c>
      <c r="B1" s="180"/>
    </row>
    <row r="2" spans="1:2">
      <c r="A2" s="182" t="s">
        <v>73</v>
      </c>
      <c r="B2" s="182" t="s">
        <v>58</v>
      </c>
    </row>
    <row r="3" spans="1:2">
      <c r="A3" s="182" t="s">
        <v>75</v>
      </c>
      <c r="B3" s="165">
        <v>139</v>
      </c>
    </row>
    <row r="4" spans="1:2">
      <c r="A4" s="182" t="s">
        <v>77</v>
      </c>
      <c r="B4" s="165">
        <v>142</v>
      </c>
    </row>
    <row r="5" spans="1:2">
      <c r="A5" s="182" t="s">
        <v>79</v>
      </c>
      <c r="B5" s="165">
        <v>157</v>
      </c>
    </row>
    <row r="6" spans="1:2">
      <c r="A6" s="182" t="s">
        <v>81</v>
      </c>
      <c r="B6" s="165">
        <v>162</v>
      </c>
    </row>
    <row r="7" spans="1:2">
      <c r="A7" s="182" t="s">
        <v>83</v>
      </c>
      <c r="B7" s="165">
        <v>162</v>
      </c>
    </row>
    <row r="8" spans="1:2">
      <c r="A8" s="182" t="s">
        <v>85</v>
      </c>
      <c r="B8" s="165">
        <v>173</v>
      </c>
    </row>
    <row r="9" spans="1:2">
      <c r="A9" s="182" t="s">
        <v>87</v>
      </c>
      <c r="B9" s="165">
        <v>173</v>
      </c>
    </row>
  </sheetData>
  <pageMargins left="0.7" right="0.7" top="0.75" bottom="0.75" header="0.3" footer="0.3"/>
  <tableParts count="1">
    <tablePart r:id="rId1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2B7DF3-EA0D-41F9-A7D0-81535104EDE1}">
  <dimension ref="A1:X26"/>
  <sheetViews>
    <sheetView zoomScaleNormal="100" workbookViewId="0">
      <selection activeCell="B2" sqref="B2:F2"/>
    </sheetView>
  </sheetViews>
  <sheetFormatPr defaultColWidth="8.85546875" defaultRowHeight="14.25" customHeight="1"/>
  <cols>
    <col min="1" max="1" width="14.85546875" style="5" customWidth="1"/>
    <col min="2" max="2" width="10.5703125" style="5" customWidth="1"/>
    <col min="3" max="3" width="10.28515625" style="5" customWidth="1"/>
    <col min="4" max="6" width="10.42578125" style="5" customWidth="1"/>
    <col min="7" max="7" width="25" style="5" customWidth="1"/>
    <col min="8" max="8" width="10.140625" style="5" customWidth="1"/>
    <col min="9" max="9" width="8.85546875" style="5"/>
    <col min="10" max="10" width="10.28515625" style="5" customWidth="1"/>
    <col min="11" max="12" width="10.140625" style="5" customWidth="1"/>
    <col min="13" max="13" width="12.85546875" style="5" customWidth="1"/>
    <col min="14" max="14" width="19.140625" style="5" bestFit="1" customWidth="1"/>
    <col min="15" max="15" width="19" style="5" bestFit="1" customWidth="1"/>
    <col min="16" max="16" width="54.5703125" style="5" customWidth="1"/>
    <col min="17" max="17" width="19" style="5" bestFit="1" customWidth="1"/>
    <col min="18" max="18" width="17.28515625" style="5" customWidth="1"/>
    <col min="19" max="19" width="11.140625" style="5" customWidth="1"/>
    <col min="20" max="21" width="8.85546875" style="5"/>
    <col min="22" max="22" width="14.42578125" style="5" customWidth="1"/>
    <col min="23" max="23" width="13.42578125" style="5" customWidth="1"/>
    <col min="24" max="24" width="14.42578125" style="5" customWidth="1"/>
    <col min="25" max="16384" width="8.85546875" style="5"/>
  </cols>
  <sheetData>
    <row r="1" spans="1:24" ht="16.5" customHeight="1">
      <c r="A1" s="233" t="s">
        <v>795</v>
      </c>
      <c r="B1" s="179"/>
      <c r="C1" s="179"/>
      <c r="D1" s="179"/>
      <c r="E1" s="179"/>
      <c r="F1" s="179"/>
      <c r="G1" s="161"/>
      <c r="J1" s="19"/>
      <c r="K1" s="19"/>
      <c r="L1" s="19"/>
      <c r="M1" s="19"/>
      <c r="N1" s="19"/>
      <c r="P1" s="155"/>
      <c r="Q1" s="155"/>
      <c r="S1" s="137"/>
      <c r="T1" s="137"/>
      <c r="U1" s="19"/>
      <c r="V1" s="19"/>
      <c r="W1" s="19"/>
      <c r="X1" s="19"/>
    </row>
    <row r="2" spans="1:24" ht="16.5" customHeight="1">
      <c r="A2" s="164" t="s">
        <v>262</v>
      </c>
      <c r="B2" s="159" t="s">
        <v>79</v>
      </c>
      <c r="C2" s="159" t="s">
        <v>81</v>
      </c>
      <c r="D2" s="159" t="s">
        <v>83</v>
      </c>
      <c r="E2" s="159" t="s">
        <v>85</v>
      </c>
      <c r="F2" s="238" t="s">
        <v>87</v>
      </c>
      <c r="G2" s="164" t="s">
        <v>263</v>
      </c>
      <c r="K2" s="155"/>
      <c r="L2" s="155"/>
    </row>
    <row r="3" spans="1:24" ht="15">
      <c r="A3" s="164" t="s">
        <v>264</v>
      </c>
      <c r="B3" s="162">
        <v>227795</v>
      </c>
      <c r="C3" s="167">
        <v>253290</v>
      </c>
      <c r="D3" s="167">
        <v>285390</v>
      </c>
      <c r="E3" s="167">
        <v>312295</v>
      </c>
      <c r="F3" s="167">
        <v>334210</v>
      </c>
      <c r="G3" s="183">
        <v>0.51100000000000001</v>
      </c>
      <c r="I3" s="14"/>
      <c r="K3" s="155"/>
      <c r="L3" s="155"/>
      <c r="N3" s="156"/>
      <c r="Q3" s="13"/>
      <c r="R3" s="13"/>
      <c r="S3" s="14"/>
    </row>
    <row r="4" spans="1:24" ht="15">
      <c r="A4" s="164" t="s">
        <v>265</v>
      </c>
      <c r="B4" s="162">
        <v>89180</v>
      </c>
      <c r="C4" s="167">
        <v>96855</v>
      </c>
      <c r="D4" s="167">
        <v>102800</v>
      </c>
      <c r="E4" s="167">
        <v>110750</v>
      </c>
      <c r="F4" s="167">
        <v>119980</v>
      </c>
      <c r="G4" s="183">
        <v>0.184</v>
      </c>
      <c r="I4" s="14"/>
      <c r="K4" s="155"/>
      <c r="L4" s="155"/>
      <c r="N4" s="156"/>
      <c r="Q4" s="13"/>
      <c r="R4" s="13"/>
      <c r="S4" s="14"/>
    </row>
    <row r="5" spans="1:24" ht="15">
      <c r="A5" s="164" t="s">
        <v>266</v>
      </c>
      <c r="B5" s="162">
        <v>59195</v>
      </c>
      <c r="C5" s="167">
        <v>71475</v>
      </c>
      <c r="D5" s="167">
        <v>76715</v>
      </c>
      <c r="E5" s="167">
        <v>82930</v>
      </c>
      <c r="F5" s="167">
        <v>93335</v>
      </c>
      <c r="G5" s="183">
        <v>0.14299999999999999</v>
      </c>
      <c r="I5" s="14"/>
      <c r="K5" s="155"/>
      <c r="L5" s="155"/>
      <c r="N5" s="156"/>
      <c r="Q5" s="13"/>
      <c r="R5" s="13"/>
      <c r="S5" s="14"/>
    </row>
    <row r="6" spans="1:24" ht="15">
      <c r="A6" s="164" t="s">
        <v>267</v>
      </c>
      <c r="B6" s="162">
        <v>48385</v>
      </c>
      <c r="C6" s="167">
        <v>56535</v>
      </c>
      <c r="D6" s="167">
        <v>58640</v>
      </c>
      <c r="E6" s="167">
        <v>64790</v>
      </c>
      <c r="F6" s="167">
        <v>69240</v>
      </c>
      <c r="G6" s="183">
        <v>0.106</v>
      </c>
      <c r="I6" s="14"/>
      <c r="K6" s="155"/>
      <c r="L6" s="155"/>
      <c r="N6" s="156"/>
      <c r="Q6" s="13"/>
      <c r="R6" s="13"/>
      <c r="S6" s="14"/>
    </row>
    <row r="7" spans="1:24" ht="15">
      <c r="A7" s="164" t="s">
        <v>268</v>
      </c>
      <c r="B7" s="162">
        <v>23170</v>
      </c>
      <c r="C7" s="167">
        <v>26990</v>
      </c>
      <c r="D7" s="167">
        <v>27890</v>
      </c>
      <c r="E7" s="167">
        <v>29455</v>
      </c>
      <c r="F7" s="167">
        <v>30375</v>
      </c>
      <c r="G7" s="183">
        <v>4.5999999999999999E-2</v>
      </c>
      <c r="I7" s="14"/>
      <c r="K7" s="155"/>
      <c r="N7" s="156"/>
      <c r="Q7" s="13"/>
      <c r="R7" s="13"/>
      <c r="S7" s="14"/>
    </row>
    <row r="8" spans="1:24" ht="15">
      <c r="A8" s="164" t="s">
        <v>269</v>
      </c>
      <c r="B8" s="162">
        <v>2510</v>
      </c>
      <c r="C8" s="167">
        <v>3065</v>
      </c>
      <c r="D8" s="167">
        <v>3155</v>
      </c>
      <c r="E8" s="167">
        <v>3340</v>
      </c>
      <c r="F8" s="167">
        <v>3645</v>
      </c>
      <c r="G8" s="183">
        <v>6.0000000000000001E-3</v>
      </c>
      <c r="I8" s="14"/>
      <c r="K8" s="155"/>
      <c r="N8" s="156"/>
      <c r="Q8" s="13"/>
      <c r="R8" s="13"/>
      <c r="S8" s="14"/>
    </row>
    <row r="9" spans="1:24" ht="15">
      <c r="A9" s="164" t="s">
        <v>270</v>
      </c>
      <c r="B9" s="162">
        <v>2845</v>
      </c>
      <c r="C9" s="167">
        <v>3100</v>
      </c>
      <c r="D9" s="167">
        <v>2945</v>
      </c>
      <c r="E9" s="167">
        <v>2930</v>
      </c>
      <c r="F9" s="167">
        <v>2790</v>
      </c>
      <c r="G9" s="183">
        <v>4.0000000000000001E-3</v>
      </c>
      <c r="I9" s="14"/>
      <c r="N9" s="156"/>
      <c r="Q9" s="13"/>
      <c r="R9" s="13"/>
      <c r="S9" s="14"/>
    </row>
    <row r="10" spans="1:24">
      <c r="K10" s="13"/>
      <c r="L10" s="13"/>
      <c r="M10" s="14"/>
      <c r="N10" s="14"/>
      <c r="S10" s="156"/>
      <c r="V10" s="13"/>
      <c r="W10" s="13"/>
      <c r="X10" s="14"/>
    </row>
    <row r="11" spans="1:24" ht="14.25" customHeight="1">
      <c r="M11" s="14"/>
      <c r="N11" s="14"/>
    </row>
    <row r="12" spans="1:24" ht="17.25" customHeight="1">
      <c r="M12" s="14"/>
      <c r="N12" s="14"/>
    </row>
    <row r="13" spans="1:24">
      <c r="M13" s="14"/>
      <c r="N13" s="14"/>
    </row>
    <row r="14" spans="1:24">
      <c r="M14" s="14"/>
      <c r="N14" s="14"/>
    </row>
    <row r="15" spans="1:24">
      <c r="M15" s="14"/>
      <c r="N15" s="14"/>
    </row>
    <row r="16" spans="1:24">
      <c r="M16" s="14"/>
      <c r="N16" s="14"/>
    </row>
    <row r="17" spans="13:14">
      <c r="M17" s="14"/>
      <c r="N17" s="14"/>
    </row>
    <row r="18" spans="13:14">
      <c r="M18" s="14"/>
      <c r="N18" s="14"/>
    </row>
    <row r="19" spans="13:14">
      <c r="M19" s="14"/>
      <c r="N19" s="14"/>
    </row>
    <row r="20" spans="13:14">
      <c r="M20" s="14"/>
      <c r="N20" s="14"/>
    </row>
    <row r="21" spans="13:14">
      <c r="M21" s="14"/>
      <c r="N21" s="14"/>
    </row>
    <row r="22" spans="13:14" ht="14.25" customHeight="1">
      <c r="M22" s="14"/>
      <c r="N22" s="14"/>
    </row>
    <row r="23" spans="13:14" ht="14.25" customHeight="1">
      <c r="M23" s="14"/>
      <c r="N23" s="14"/>
    </row>
    <row r="24" spans="13:14" ht="14.25" customHeight="1">
      <c r="M24" s="14"/>
    </row>
    <row r="25" spans="13:14" ht="14.25" customHeight="1">
      <c r="M25" s="14"/>
    </row>
    <row r="26" spans="13:14" ht="14.25" customHeight="1">
      <c r="M26" s="14"/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DD485B-FBA1-4B96-BFD0-5C1947CD9E6D}">
  <dimension ref="A1:B234"/>
  <sheetViews>
    <sheetView topLeftCell="A232" workbookViewId="0">
      <selection activeCell="B2" sqref="B2"/>
    </sheetView>
  </sheetViews>
  <sheetFormatPr defaultRowHeight="15"/>
  <cols>
    <col min="1" max="1" width="30.7109375" bestFit="1" customWidth="1"/>
    <col min="2" max="2" width="14" customWidth="1"/>
  </cols>
  <sheetData>
    <row r="1" spans="1:2">
      <c r="A1" s="1" t="s">
        <v>796</v>
      </c>
    </row>
    <row r="2" spans="1:2">
      <c r="A2" s="171" t="s">
        <v>271</v>
      </c>
      <c r="B2" s="238" t="s">
        <v>87</v>
      </c>
    </row>
    <row r="3" spans="1:2">
      <c r="A3" s="171" t="s">
        <v>272</v>
      </c>
      <c r="B3" s="234">
        <v>89425</v>
      </c>
    </row>
    <row r="4" spans="1:2">
      <c r="A4" s="171" t="s">
        <v>273</v>
      </c>
      <c r="B4" s="234">
        <v>62935</v>
      </c>
    </row>
    <row r="5" spans="1:2">
      <c r="A5" s="171" t="s">
        <v>274</v>
      </c>
      <c r="B5" s="234">
        <v>43155</v>
      </c>
    </row>
    <row r="6" spans="1:2">
      <c r="A6" s="171" t="s">
        <v>275</v>
      </c>
      <c r="B6" s="234">
        <v>32040</v>
      </c>
    </row>
    <row r="7" spans="1:2">
      <c r="A7" s="171" t="s">
        <v>276</v>
      </c>
      <c r="B7" s="234">
        <v>31735</v>
      </c>
    </row>
    <row r="8" spans="1:2">
      <c r="A8" s="171" t="s">
        <v>277</v>
      </c>
      <c r="B8" s="234">
        <v>30515</v>
      </c>
    </row>
    <row r="9" spans="1:2">
      <c r="A9" s="171" t="s">
        <v>278</v>
      </c>
      <c r="B9" s="234">
        <v>27840</v>
      </c>
    </row>
    <row r="10" spans="1:2">
      <c r="A10" s="171" t="s">
        <v>279</v>
      </c>
      <c r="B10" s="234">
        <v>22010</v>
      </c>
    </row>
    <row r="11" spans="1:2">
      <c r="A11" s="171" t="s">
        <v>280</v>
      </c>
      <c r="B11" s="234">
        <v>20515</v>
      </c>
    </row>
    <row r="12" spans="1:2">
      <c r="A12" s="171" t="s">
        <v>281</v>
      </c>
      <c r="B12" s="234">
        <v>16635</v>
      </c>
    </row>
    <row r="13" spans="1:2">
      <c r="A13" s="171" t="s">
        <v>282</v>
      </c>
      <c r="B13" s="234">
        <v>16235</v>
      </c>
    </row>
    <row r="14" spans="1:2">
      <c r="A14" s="171" t="s">
        <v>283</v>
      </c>
      <c r="B14" s="234">
        <v>16035</v>
      </c>
    </row>
    <row r="15" spans="1:2">
      <c r="A15" s="171" t="s">
        <v>284</v>
      </c>
      <c r="B15" s="234">
        <v>15160</v>
      </c>
    </row>
    <row r="16" spans="1:2">
      <c r="A16" s="171" t="s">
        <v>285</v>
      </c>
      <c r="B16" s="234">
        <v>15005</v>
      </c>
    </row>
    <row r="17" spans="1:2">
      <c r="A17" s="171" t="s">
        <v>286</v>
      </c>
      <c r="B17" s="234">
        <v>12620</v>
      </c>
    </row>
    <row r="18" spans="1:2">
      <c r="A18" s="171" t="s">
        <v>287</v>
      </c>
      <c r="B18" s="234">
        <v>11800</v>
      </c>
    </row>
    <row r="19" spans="1:2">
      <c r="A19" s="171" t="s">
        <v>288</v>
      </c>
      <c r="B19" s="234">
        <v>11305</v>
      </c>
    </row>
    <row r="20" spans="1:2">
      <c r="A20" s="171" t="s">
        <v>289</v>
      </c>
      <c r="B20" s="234">
        <v>10745</v>
      </c>
    </row>
    <row r="21" spans="1:2">
      <c r="A21" s="171" t="s">
        <v>290</v>
      </c>
      <c r="B21" s="234">
        <v>10450</v>
      </c>
    </row>
    <row r="22" spans="1:2">
      <c r="A22" s="171" t="s">
        <v>291</v>
      </c>
      <c r="B22" s="234">
        <v>9540</v>
      </c>
    </row>
    <row r="23" spans="1:2">
      <c r="A23" s="171" t="s">
        <v>292</v>
      </c>
      <c r="B23" s="234">
        <v>7450</v>
      </c>
    </row>
    <row r="24" spans="1:2">
      <c r="A24" s="171" t="s">
        <v>293</v>
      </c>
      <c r="B24" s="234">
        <v>6935</v>
      </c>
    </row>
    <row r="25" spans="1:2">
      <c r="A25" s="171" t="s">
        <v>294</v>
      </c>
      <c r="B25" s="234">
        <v>6695</v>
      </c>
    </row>
    <row r="26" spans="1:2">
      <c r="A26" s="171" t="s">
        <v>295</v>
      </c>
      <c r="B26" s="234">
        <v>6665</v>
      </c>
    </row>
    <row r="27" spans="1:2">
      <c r="A27" s="171" t="s">
        <v>296</v>
      </c>
      <c r="B27" s="234">
        <v>6165</v>
      </c>
    </row>
    <row r="28" spans="1:2">
      <c r="A28" s="171" t="s">
        <v>297</v>
      </c>
      <c r="B28" s="234">
        <v>5695</v>
      </c>
    </row>
    <row r="29" spans="1:2">
      <c r="A29" s="171" t="s">
        <v>298</v>
      </c>
      <c r="B29" s="234">
        <v>4695</v>
      </c>
    </row>
    <row r="30" spans="1:2">
      <c r="A30" s="171" t="s">
        <v>299</v>
      </c>
      <c r="B30" s="234">
        <v>4410</v>
      </c>
    </row>
    <row r="31" spans="1:2">
      <c r="A31" s="171" t="s">
        <v>300</v>
      </c>
      <c r="B31" s="234">
        <v>3805</v>
      </c>
    </row>
    <row r="32" spans="1:2">
      <c r="A32" s="171" t="s">
        <v>301</v>
      </c>
      <c r="B32" s="234">
        <v>3770</v>
      </c>
    </row>
    <row r="33" spans="1:2">
      <c r="A33" s="171" t="s">
        <v>302</v>
      </c>
      <c r="B33" s="234">
        <v>3640</v>
      </c>
    </row>
    <row r="34" spans="1:2">
      <c r="A34" s="171" t="s">
        <v>303</v>
      </c>
      <c r="B34" s="234">
        <v>3600</v>
      </c>
    </row>
    <row r="35" spans="1:2">
      <c r="A35" s="171" t="s">
        <v>304</v>
      </c>
      <c r="B35" s="234">
        <v>3520</v>
      </c>
    </row>
    <row r="36" spans="1:2">
      <c r="A36" s="171" t="s">
        <v>305</v>
      </c>
      <c r="B36" s="234">
        <v>3350</v>
      </c>
    </row>
    <row r="37" spans="1:2">
      <c r="A37" s="171" t="s">
        <v>306</v>
      </c>
      <c r="B37" s="234">
        <v>3235</v>
      </c>
    </row>
    <row r="38" spans="1:2">
      <c r="A38" s="171" t="s">
        <v>307</v>
      </c>
      <c r="B38" s="234">
        <v>3025</v>
      </c>
    </row>
    <row r="39" spans="1:2">
      <c r="A39" s="171" t="s">
        <v>308</v>
      </c>
      <c r="B39" s="234">
        <v>2950</v>
      </c>
    </row>
    <row r="40" spans="1:2">
      <c r="A40" s="171" t="s">
        <v>309</v>
      </c>
      <c r="B40" s="234">
        <v>2650</v>
      </c>
    </row>
    <row r="41" spans="1:2">
      <c r="A41" s="171" t="s">
        <v>310</v>
      </c>
      <c r="B41" s="234">
        <v>2535</v>
      </c>
    </row>
    <row r="42" spans="1:2">
      <c r="A42" s="171" t="s">
        <v>311</v>
      </c>
      <c r="B42" s="234">
        <v>2365</v>
      </c>
    </row>
    <row r="43" spans="1:2">
      <c r="A43" s="171" t="s">
        <v>312</v>
      </c>
      <c r="B43" s="234">
        <v>2320</v>
      </c>
    </row>
    <row r="44" spans="1:2">
      <c r="A44" s="171" t="s">
        <v>313</v>
      </c>
      <c r="B44" s="234">
        <v>2300</v>
      </c>
    </row>
    <row r="45" spans="1:2">
      <c r="A45" s="171" t="s">
        <v>314</v>
      </c>
      <c r="B45" s="234">
        <v>2165</v>
      </c>
    </row>
    <row r="46" spans="1:2">
      <c r="A46" s="171" t="s">
        <v>315</v>
      </c>
      <c r="B46" s="234">
        <v>2150</v>
      </c>
    </row>
    <row r="47" spans="1:2">
      <c r="A47" s="171" t="s">
        <v>316</v>
      </c>
      <c r="B47" s="234">
        <v>2110</v>
      </c>
    </row>
    <row r="48" spans="1:2">
      <c r="A48" s="171" t="s">
        <v>317</v>
      </c>
      <c r="B48" s="234">
        <v>2050</v>
      </c>
    </row>
    <row r="49" spans="1:2">
      <c r="A49" s="171" t="s">
        <v>318</v>
      </c>
      <c r="B49" s="234">
        <v>1785</v>
      </c>
    </row>
    <row r="50" spans="1:2">
      <c r="A50" s="171" t="s">
        <v>319</v>
      </c>
      <c r="B50" s="234">
        <v>1775</v>
      </c>
    </row>
    <row r="51" spans="1:2">
      <c r="A51" s="171" t="s">
        <v>320</v>
      </c>
      <c r="B51" s="234">
        <v>1725</v>
      </c>
    </row>
    <row r="52" spans="1:2">
      <c r="A52" s="171" t="s">
        <v>321</v>
      </c>
      <c r="B52" s="234">
        <v>1515</v>
      </c>
    </row>
    <row r="53" spans="1:2">
      <c r="A53" s="171" t="s">
        <v>322</v>
      </c>
      <c r="B53" s="234">
        <v>1450</v>
      </c>
    </row>
    <row r="54" spans="1:2">
      <c r="A54" s="171" t="s">
        <v>323</v>
      </c>
      <c r="B54" s="234">
        <v>1405</v>
      </c>
    </row>
    <row r="55" spans="1:2">
      <c r="A55" s="171" t="s">
        <v>324</v>
      </c>
      <c r="B55" s="234">
        <v>1305</v>
      </c>
    </row>
    <row r="56" spans="1:2">
      <c r="A56" s="171" t="s">
        <v>325</v>
      </c>
      <c r="B56" s="234">
        <v>1120</v>
      </c>
    </row>
    <row r="57" spans="1:2">
      <c r="A57" s="171" t="s">
        <v>326</v>
      </c>
      <c r="B57" s="234">
        <v>1090</v>
      </c>
    </row>
    <row r="58" spans="1:2">
      <c r="A58" s="171" t="s">
        <v>327</v>
      </c>
      <c r="B58" s="234">
        <v>1090</v>
      </c>
    </row>
    <row r="59" spans="1:2">
      <c r="A59" s="171" t="s">
        <v>328</v>
      </c>
      <c r="B59" s="234">
        <v>1085</v>
      </c>
    </row>
    <row r="60" spans="1:2">
      <c r="A60" s="171" t="s">
        <v>329</v>
      </c>
      <c r="B60" s="234">
        <v>1040</v>
      </c>
    </row>
    <row r="61" spans="1:2">
      <c r="A61" s="171" t="s">
        <v>330</v>
      </c>
      <c r="B61" s="234">
        <v>975</v>
      </c>
    </row>
    <row r="62" spans="1:2">
      <c r="A62" s="171" t="s">
        <v>331</v>
      </c>
      <c r="B62" s="234">
        <v>870</v>
      </c>
    </row>
    <row r="63" spans="1:2">
      <c r="A63" s="171" t="s">
        <v>332</v>
      </c>
      <c r="B63" s="234">
        <v>825</v>
      </c>
    </row>
    <row r="64" spans="1:2">
      <c r="A64" s="171" t="s">
        <v>333</v>
      </c>
      <c r="B64" s="234">
        <v>820</v>
      </c>
    </row>
    <row r="65" spans="1:2">
      <c r="A65" s="171" t="s">
        <v>334</v>
      </c>
      <c r="B65" s="234">
        <v>785</v>
      </c>
    </row>
    <row r="66" spans="1:2">
      <c r="A66" s="171" t="s">
        <v>335</v>
      </c>
      <c r="B66" s="234">
        <v>785</v>
      </c>
    </row>
    <row r="67" spans="1:2">
      <c r="A67" s="171" t="s">
        <v>336</v>
      </c>
      <c r="B67" s="234">
        <v>770</v>
      </c>
    </row>
    <row r="68" spans="1:2">
      <c r="A68" s="171" t="s">
        <v>337</v>
      </c>
      <c r="B68" s="234">
        <v>760</v>
      </c>
    </row>
    <row r="69" spans="1:2">
      <c r="A69" s="171" t="s">
        <v>338</v>
      </c>
      <c r="B69" s="234">
        <v>755</v>
      </c>
    </row>
    <row r="70" spans="1:2">
      <c r="A70" s="171" t="s">
        <v>339</v>
      </c>
      <c r="B70" s="234">
        <v>740</v>
      </c>
    </row>
    <row r="71" spans="1:2">
      <c r="A71" s="171" t="s">
        <v>340</v>
      </c>
      <c r="B71" s="234">
        <v>725</v>
      </c>
    </row>
    <row r="72" spans="1:2">
      <c r="A72" s="171" t="s">
        <v>341</v>
      </c>
      <c r="B72" s="234">
        <v>700</v>
      </c>
    </row>
    <row r="73" spans="1:2">
      <c r="A73" s="171" t="s">
        <v>342</v>
      </c>
      <c r="B73" s="234">
        <v>675</v>
      </c>
    </row>
    <row r="74" spans="1:2">
      <c r="A74" s="171" t="s">
        <v>343</v>
      </c>
      <c r="B74" s="234">
        <v>655</v>
      </c>
    </row>
    <row r="75" spans="1:2">
      <c r="A75" s="171" t="s">
        <v>344</v>
      </c>
      <c r="B75" s="234">
        <v>645</v>
      </c>
    </row>
    <row r="76" spans="1:2">
      <c r="A76" s="171" t="s">
        <v>345</v>
      </c>
      <c r="B76" s="234">
        <v>620</v>
      </c>
    </row>
    <row r="77" spans="1:2">
      <c r="A77" s="171" t="s">
        <v>346</v>
      </c>
      <c r="B77" s="234">
        <v>615</v>
      </c>
    </row>
    <row r="78" spans="1:2">
      <c r="A78" s="171" t="s">
        <v>347</v>
      </c>
      <c r="B78" s="234">
        <v>600</v>
      </c>
    </row>
    <row r="79" spans="1:2">
      <c r="A79" s="171" t="s">
        <v>348</v>
      </c>
      <c r="B79" s="234">
        <v>585</v>
      </c>
    </row>
    <row r="80" spans="1:2">
      <c r="A80" s="171" t="s">
        <v>349</v>
      </c>
      <c r="B80" s="234">
        <v>575</v>
      </c>
    </row>
    <row r="81" spans="1:2">
      <c r="A81" s="171" t="s">
        <v>350</v>
      </c>
      <c r="B81" s="234">
        <v>505</v>
      </c>
    </row>
    <row r="82" spans="1:2">
      <c r="A82" s="171" t="s">
        <v>351</v>
      </c>
      <c r="B82" s="234">
        <v>505</v>
      </c>
    </row>
    <row r="83" spans="1:2">
      <c r="A83" s="171" t="s">
        <v>352</v>
      </c>
      <c r="B83" s="234">
        <v>475</v>
      </c>
    </row>
    <row r="84" spans="1:2">
      <c r="A84" s="171" t="s">
        <v>353</v>
      </c>
      <c r="B84" s="234">
        <v>470</v>
      </c>
    </row>
    <row r="85" spans="1:2">
      <c r="A85" s="171" t="s">
        <v>354</v>
      </c>
      <c r="B85" s="234">
        <v>455</v>
      </c>
    </row>
    <row r="86" spans="1:2">
      <c r="A86" s="171" t="s">
        <v>355</v>
      </c>
      <c r="B86" s="234">
        <v>450</v>
      </c>
    </row>
    <row r="87" spans="1:2">
      <c r="A87" s="171" t="s">
        <v>356</v>
      </c>
      <c r="B87" s="234">
        <v>440</v>
      </c>
    </row>
    <row r="88" spans="1:2">
      <c r="A88" s="171" t="s">
        <v>357</v>
      </c>
      <c r="B88" s="234">
        <v>425</v>
      </c>
    </row>
    <row r="89" spans="1:2">
      <c r="A89" s="171" t="s">
        <v>358</v>
      </c>
      <c r="B89" s="234">
        <v>410</v>
      </c>
    </row>
    <row r="90" spans="1:2">
      <c r="A90" s="171" t="s">
        <v>359</v>
      </c>
      <c r="B90" s="234">
        <v>370</v>
      </c>
    </row>
    <row r="91" spans="1:2">
      <c r="A91" s="171" t="s">
        <v>360</v>
      </c>
      <c r="B91" s="234">
        <v>370</v>
      </c>
    </row>
    <row r="92" spans="1:2">
      <c r="A92" s="171" t="s">
        <v>361</v>
      </c>
      <c r="B92" s="234">
        <v>355</v>
      </c>
    </row>
    <row r="93" spans="1:2">
      <c r="A93" s="171" t="s">
        <v>362</v>
      </c>
      <c r="B93" s="234">
        <v>350</v>
      </c>
    </row>
    <row r="94" spans="1:2">
      <c r="A94" s="171" t="s">
        <v>363</v>
      </c>
      <c r="B94" s="234">
        <v>345</v>
      </c>
    </row>
    <row r="95" spans="1:2">
      <c r="A95" s="171" t="s">
        <v>364</v>
      </c>
      <c r="B95" s="234">
        <v>345</v>
      </c>
    </row>
    <row r="96" spans="1:2">
      <c r="A96" s="171" t="s">
        <v>365</v>
      </c>
      <c r="B96" s="234">
        <v>345</v>
      </c>
    </row>
    <row r="97" spans="1:2">
      <c r="A97" s="171" t="s">
        <v>366</v>
      </c>
      <c r="B97" s="234">
        <v>340</v>
      </c>
    </row>
    <row r="98" spans="1:2">
      <c r="A98" s="171" t="s">
        <v>367</v>
      </c>
      <c r="B98" s="234">
        <v>335</v>
      </c>
    </row>
    <row r="99" spans="1:2">
      <c r="A99" s="171" t="s">
        <v>368</v>
      </c>
      <c r="B99" s="234">
        <v>310</v>
      </c>
    </row>
    <row r="100" spans="1:2">
      <c r="A100" s="171" t="s">
        <v>369</v>
      </c>
      <c r="B100" s="234">
        <v>310</v>
      </c>
    </row>
    <row r="101" spans="1:2">
      <c r="A101" s="171" t="s">
        <v>370</v>
      </c>
      <c r="B101" s="234">
        <v>300</v>
      </c>
    </row>
    <row r="102" spans="1:2">
      <c r="A102" s="171" t="s">
        <v>371</v>
      </c>
      <c r="B102" s="234">
        <v>290</v>
      </c>
    </row>
    <row r="103" spans="1:2">
      <c r="A103" s="171" t="s">
        <v>372</v>
      </c>
      <c r="B103" s="234">
        <v>270</v>
      </c>
    </row>
    <row r="104" spans="1:2">
      <c r="A104" s="171" t="s">
        <v>373</v>
      </c>
      <c r="B104" s="234">
        <v>245</v>
      </c>
    </row>
    <row r="105" spans="1:2">
      <c r="A105" s="171" t="s">
        <v>374</v>
      </c>
      <c r="B105" s="234">
        <v>240</v>
      </c>
    </row>
    <row r="106" spans="1:2">
      <c r="A106" s="171" t="s">
        <v>375</v>
      </c>
      <c r="B106" s="234">
        <v>235</v>
      </c>
    </row>
    <row r="107" spans="1:2">
      <c r="A107" s="171" t="s">
        <v>376</v>
      </c>
      <c r="B107" s="234">
        <v>230</v>
      </c>
    </row>
    <row r="108" spans="1:2">
      <c r="A108" s="171" t="s">
        <v>377</v>
      </c>
      <c r="B108" s="234">
        <v>220</v>
      </c>
    </row>
    <row r="109" spans="1:2">
      <c r="A109" s="171" t="s">
        <v>378</v>
      </c>
      <c r="B109" s="234">
        <v>210</v>
      </c>
    </row>
    <row r="110" spans="1:2">
      <c r="A110" s="171" t="s">
        <v>379</v>
      </c>
      <c r="B110" s="234">
        <v>210</v>
      </c>
    </row>
    <row r="111" spans="1:2">
      <c r="A111" s="171" t="s">
        <v>380</v>
      </c>
      <c r="B111" s="234">
        <v>205</v>
      </c>
    </row>
    <row r="112" spans="1:2">
      <c r="A112" s="171" t="s">
        <v>381</v>
      </c>
      <c r="B112" s="234">
        <v>205</v>
      </c>
    </row>
    <row r="113" spans="1:2">
      <c r="A113" s="171" t="s">
        <v>382</v>
      </c>
      <c r="B113" s="234">
        <v>190</v>
      </c>
    </row>
    <row r="114" spans="1:2">
      <c r="A114" s="171" t="s">
        <v>383</v>
      </c>
      <c r="B114" s="234">
        <v>185</v>
      </c>
    </row>
    <row r="115" spans="1:2">
      <c r="A115" s="171" t="s">
        <v>384</v>
      </c>
      <c r="B115" s="234">
        <v>185</v>
      </c>
    </row>
    <row r="116" spans="1:2">
      <c r="A116" s="171" t="s">
        <v>385</v>
      </c>
      <c r="B116" s="234">
        <v>185</v>
      </c>
    </row>
    <row r="117" spans="1:2">
      <c r="A117" s="171" t="s">
        <v>386</v>
      </c>
      <c r="B117" s="234">
        <v>175</v>
      </c>
    </row>
    <row r="118" spans="1:2">
      <c r="A118" s="171" t="s">
        <v>387</v>
      </c>
      <c r="B118" s="234">
        <v>170</v>
      </c>
    </row>
    <row r="119" spans="1:2">
      <c r="A119" s="171" t="s">
        <v>388</v>
      </c>
      <c r="B119" s="234">
        <v>150</v>
      </c>
    </row>
    <row r="120" spans="1:2">
      <c r="A120" s="171" t="s">
        <v>389</v>
      </c>
      <c r="B120" s="234">
        <v>150</v>
      </c>
    </row>
    <row r="121" spans="1:2">
      <c r="A121" s="171" t="s">
        <v>390</v>
      </c>
      <c r="B121" s="234">
        <v>150</v>
      </c>
    </row>
    <row r="122" spans="1:2">
      <c r="A122" s="171" t="s">
        <v>391</v>
      </c>
      <c r="B122" s="234">
        <v>150</v>
      </c>
    </row>
    <row r="123" spans="1:2">
      <c r="A123" s="171" t="s">
        <v>392</v>
      </c>
      <c r="B123" s="234">
        <v>145</v>
      </c>
    </row>
    <row r="124" spans="1:2">
      <c r="A124" s="171" t="s">
        <v>393</v>
      </c>
      <c r="B124" s="234">
        <v>145</v>
      </c>
    </row>
    <row r="125" spans="1:2">
      <c r="A125" s="171" t="s">
        <v>394</v>
      </c>
      <c r="B125" s="234">
        <v>140</v>
      </c>
    </row>
    <row r="126" spans="1:2">
      <c r="A126" s="171" t="s">
        <v>395</v>
      </c>
      <c r="B126" s="234">
        <v>135</v>
      </c>
    </row>
    <row r="127" spans="1:2">
      <c r="A127" s="171" t="s">
        <v>396</v>
      </c>
      <c r="B127" s="234">
        <v>135</v>
      </c>
    </row>
    <row r="128" spans="1:2">
      <c r="A128" s="171" t="s">
        <v>397</v>
      </c>
      <c r="B128" s="234">
        <v>135</v>
      </c>
    </row>
    <row r="129" spans="1:2">
      <c r="A129" s="171" t="s">
        <v>398</v>
      </c>
      <c r="B129" s="234">
        <v>135</v>
      </c>
    </row>
    <row r="130" spans="1:2">
      <c r="A130" s="171" t="s">
        <v>399</v>
      </c>
      <c r="B130" s="234">
        <v>125</v>
      </c>
    </row>
    <row r="131" spans="1:2">
      <c r="A131" s="171" t="s">
        <v>400</v>
      </c>
      <c r="B131" s="234">
        <v>125</v>
      </c>
    </row>
    <row r="132" spans="1:2">
      <c r="A132" s="171" t="s">
        <v>401</v>
      </c>
      <c r="B132" s="234">
        <v>120</v>
      </c>
    </row>
    <row r="133" spans="1:2">
      <c r="A133" s="171" t="s">
        <v>402</v>
      </c>
      <c r="B133" s="234">
        <v>120</v>
      </c>
    </row>
    <row r="134" spans="1:2">
      <c r="A134" s="171" t="s">
        <v>403</v>
      </c>
      <c r="B134" s="234">
        <v>120</v>
      </c>
    </row>
    <row r="135" spans="1:2">
      <c r="A135" s="171" t="s">
        <v>404</v>
      </c>
      <c r="B135" s="234">
        <v>115</v>
      </c>
    </row>
    <row r="136" spans="1:2">
      <c r="A136" s="171" t="s">
        <v>405</v>
      </c>
      <c r="B136" s="234">
        <v>110</v>
      </c>
    </row>
    <row r="137" spans="1:2">
      <c r="A137" s="171" t="s">
        <v>406</v>
      </c>
      <c r="B137" s="234">
        <v>110</v>
      </c>
    </row>
    <row r="138" spans="1:2">
      <c r="A138" s="171" t="s">
        <v>407</v>
      </c>
      <c r="B138" s="234">
        <v>105</v>
      </c>
    </row>
    <row r="139" spans="1:2">
      <c r="A139" s="171" t="s">
        <v>408</v>
      </c>
      <c r="B139" s="234">
        <v>105</v>
      </c>
    </row>
    <row r="140" spans="1:2">
      <c r="A140" s="171" t="s">
        <v>409</v>
      </c>
      <c r="B140" s="234">
        <v>100</v>
      </c>
    </row>
    <row r="141" spans="1:2">
      <c r="A141" s="171" t="s">
        <v>410</v>
      </c>
      <c r="B141" s="234">
        <v>100</v>
      </c>
    </row>
    <row r="142" spans="1:2">
      <c r="A142" s="171" t="s">
        <v>411</v>
      </c>
      <c r="B142" s="234">
        <v>95</v>
      </c>
    </row>
    <row r="143" spans="1:2">
      <c r="A143" s="171" t="s">
        <v>412</v>
      </c>
      <c r="B143" s="234">
        <v>95</v>
      </c>
    </row>
    <row r="144" spans="1:2">
      <c r="A144" s="171" t="s">
        <v>413</v>
      </c>
      <c r="B144" s="234">
        <v>80</v>
      </c>
    </row>
    <row r="145" spans="1:2">
      <c r="A145" s="171" t="s">
        <v>414</v>
      </c>
      <c r="B145" s="234">
        <v>80</v>
      </c>
    </row>
    <row r="146" spans="1:2">
      <c r="A146" s="171" t="s">
        <v>415</v>
      </c>
      <c r="B146" s="234">
        <v>70</v>
      </c>
    </row>
    <row r="147" spans="1:2">
      <c r="A147" s="171" t="s">
        <v>416</v>
      </c>
      <c r="B147" s="234">
        <v>65</v>
      </c>
    </row>
    <row r="148" spans="1:2">
      <c r="A148" s="171" t="s">
        <v>417</v>
      </c>
      <c r="B148" s="234">
        <v>60</v>
      </c>
    </row>
    <row r="149" spans="1:2">
      <c r="A149" s="171" t="s">
        <v>418</v>
      </c>
      <c r="B149" s="234">
        <v>55</v>
      </c>
    </row>
    <row r="150" spans="1:2">
      <c r="A150" s="171" t="s">
        <v>419</v>
      </c>
      <c r="B150" s="234">
        <v>50</v>
      </c>
    </row>
    <row r="151" spans="1:2">
      <c r="A151" s="171" t="s">
        <v>420</v>
      </c>
      <c r="B151" s="234">
        <v>50</v>
      </c>
    </row>
    <row r="152" spans="1:2">
      <c r="A152" s="171" t="s">
        <v>421</v>
      </c>
      <c r="B152" s="234">
        <v>50</v>
      </c>
    </row>
    <row r="153" spans="1:2">
      <c r="A153" s="171" t="s">
        <v>422</v>
      </c>
      <c r="B153" s="234">
        <v>45</v>
      </c>
    </row>
    <row r="154" spans="1:2">
      <c r="A154" s="171" t="s">
        <v>423</v>
      </c>
      <c r="B154" s="234">
        <v>45</v>
      </c>
    </row>
    <row r="155" spans="1:2">
      <c r="A155" s="171" t="s">
        <v>424</v>
      </c>
      <c r="B155" s="234">
        <v>45</v>
      </c>
    </row>
    <row r="156" spans="1:2">
      <c r="A156" s="171" t="s">
        <v>425</v>
      </c>
      <c r="B156" s="234">
        <v>40</v>
      </c>
    </row>
    <row r="157" spans="1:2">
      <c r="A157" s="171" t="s">
        <v>426</v>
      </c>
      <c r="B157" s="234">
        <v>40</v>
      </c>
    </row>
    <row r="158" spans="1:2">
      <c r="A158" s="171" t="s">
        <v>427</v>
      </c>
      <c r="B158" s="234">
        <v>40</v>
      </c>
    </row>
    <row r="159" spans="1:2">
      <c r="A159" s="171" t="s">
        <v>428</v>
      </c>
      <c r="B159" s="234">
        <v>35</v>
      </c>
    </row>
    <row r="160" spans="1:2">
      <c r="A160" s="171" t="s">
        <v>429</v>
      </c>
      <c r="B160" s="234">
        <v>30</v>
      </c>
    </row>
    <row r="161" spans="1:2">
      <c r="A161" s="171" t="s">
        <v>430</v>
      </c>
      <c r="B161" s="234">
        <v>30</v>
      </c>
    </row>
    <row r="162" spans="1:2">
      <c r="A162" s="171" t="s">
        <v>431</v>
      </c>
      <c r="B162" s="234">
        <v>30</v>
      </c>
    </row>
    <row r="163" spans="1:2">
      <c r="A163" s="171" t="s">
        <v>432</v>
      </c>
      <c r="B163" s="234">
        <v>30</v>
      </c>
    </row>
    <row r="164" spans="1:2">
      <c r="A164" s="171" t="s">
        <v>433</v>
      </c>
      <c r="B164" s="234">
        <v>30</v>
      </c>
    </row>
    <row r="165" spans="1:2">
      <c r="A165" s="171" t="s">
        <v>434</v>
      </c>
      <c r="B165" s="234">
        <v>30</v>
      </c>
    </row>
    <row r="166" spans="1:2">
      <c r="A166" s="171" t="s">
        <v>435</v>
      </c>
      <c r="B166" s="234">
        <v>30</v>
      </c>
    </row>
    <row r="167" spans="1:2">
      <c r="A167" s="171" t="s">
        <v>436</v>
      </c>
      <c r="B167" s="234">
        <v>25</v>
      </c>
    </row>
    <row r="168" spans="1:2">
      <c r="A168" s="171" t="s">
        <v>437</v>
      </c>
      <c r="B168" s="234">
        <v>25</v>
      </c>
    </row>
    <row r="169" spans="1:2">
      <c r="A169" s="171" t="s">
        <v>438</v>
      </c>
      <c r="B169" s="234">
        <v>25</v>
      </c>
    </row>
    <row r="170" spans="1:2">
      <c r="A170" s="171" t="s">
        <v>439</v>
      </c>
      <c r="B170" s="234">
        <v>25</v>
      </c>
    </row>
    <row r="171" spans="1:2">
      <c r="A171" s="171" t="s">
        <v>440</v>
      </c>
      <c r="B171" s="234">
        <v>25</v>
      </c>
    </row>
    <row r="172" spans="1:2">
      <c r="A172" s="171" t="s">
        <v>441</v>
      </c>
      <c r="B172" s="234">
        <v>25</v>
      </c>
    </row>
    <row r="173" spans="1:2">
      <c r="A173" s="171" t="s">
        <v>442</v>
      </c>
      <c r="B173" s="234">
        <v>25</v>
      </c>
    </row>
    <row r="174" spans="1:2">
      <c r="A174" s="171" t="s">
        <v>443</v>
      </c>
      <c r="B174" s="234">
        <v>25</v>
      </c>
    </row>
    <row r="175" spans="1:2">
      <c r="A175" s="171" t="s">
        <v>444</v>
      </c>
      <c r="B175" s="234">
        <v>25</v>
      </c>
    </row>
    <row r="176" spans="1:2">
      <c r="A176" s="171" t="s">
        <v>445</v>
      </c>
      <c r="B176" s="234">
        <v>25</v>
      </c>
    </row>
    <row r="177" spans="1:2">
      <c r="A177" s="171" t="s">
        <v>446</v>
      </c>
      <c r="B177" s="234">
        <v>25</v>
      </c>
    </row>
    <row r="178" spans="1:2">
      <c r="A178" s="171" t="s">
        <v>447</v>
      </c>
      <c r="B178" s="234">
        <v>25</v>
      </c>
    </row>
    <row r="179" spans="1:2">
      <c r="A179" s="171" t="s">
        <v>448</v>
      </c>
      <c r="B179" s="234">
        <v>20</v>
      </c>
    </row>
    <row r="180" spans="1:2">
      <c r="A180" s="171" t="s">
        <v>449</v>
      </c>
      <c r="B180" s="234">
        <v>20</v>
      </c>
    </row>
    <row r="181" spans="1:2">
      <c r="A181" s="171" t="s">
        <v>450</v>
      </c>
      <c r="B181" s="234">
        <v>20</v>
      </c>
    </row>
    <row r="182" spans="1:2">
      <c r="A182" s="171" t="s">
        <v>451</v>
      </c>
      <c r="B182" s="234">
        <v>20</v>
      </c>
    </row>
    <row r="183" spans="1:2">
      <c r="A183" s="171" t="s">
        <v>452</v>
      </c>
      <c r="B183" s="234">
        <v>15</v>
      </c>
    </row>
    <row r="184" spans="1:2">
      <c r="A184" s="171" t="s">
        <v>453</v>
      </c>
      <c r="B184" s="234">
        <v>15</v>
      </c>
    </row>
    <row r="185" spans="1:2">
      <c r="A185" s="171" t="s">
        <v>454</v>
      </c>
      <c r="B185" s="234">
        <v>15</v>
      </c>
    </row>
    <row r="186" spans="1:2">
      <c r="A186" s="171" t="s">
        <v>455</v>
      </c>
      <c r="B186" s="234">
        <v>15</v>
      </c>
    </row>
    <row r="187" spans="1:2">
      <c r="A187" s="171" t="s">
        <v>456</v>
      </c>
      <c r="B187" s="234">
        <v>15</v>
      </c>
    </row>
    <row r="188" spans="1:2">
      <c r="A188" s="171" t="s">
        <v>457</v>
      </c>
      <c r="B188" s="234">
        <v>15</v>
      </c>
    </row>
    <row r="189" spans="1:2">
      <c r="A189" s="171" t="s">
        <v>458</v>
      </c>
      <c r="B189" s="234">
        <v>15</v>
      </c>
    </row>
    <row r="190" spans="1:2">
      <c r="A190" s="171" t="s">
        <v>459</v>
      </c>
      <c r="B190" s="234">
        <v>15</v>
      </c>
    </row>
    <row r="191" spans="1:2">
      <c r="A191" s="171" t="s">
        <v>460</v>
      </c>
      <c r="B191" s="234">
        <v>15</v>
      </c>
    </row>
    <row r="192" spans="1:2">
      <c r="A192" s="171" t="s">
        <v>461</v>
      </c>
      <c r="B192" s="234">
        <v>15</v>
      </c>
    </row>
    <row r="193" spans="1:2">
      <c r="A193" s="171" t="s">
        <v>462</v>
      </c>
      <c r="B193" s="234">
        <v>10</v>
      </c>
    </row>
    <row r="194" spans="1:2">
      <c r="A194" s="171" t="s">
        <v>463</v>
      </c>
      <c r="B194" s="234">
        <v>10</v>
      </c>
    </row>
    <row r="195" spans="1:2">
      <c r="A195" s="171" t="s">
        <v>464</v>
      </c>
      <c r="B195" s="234">
        <v>10</v>
      </c>
    </row>
    <row r="196" spans="1:2">
      <c r="A196" s="171" t="s">
        <v>465</v>
      </c>
      <c r="B196" s="234">
        <v>10</v>
      </c>
    </row>
    <row r="197" spans="1:2">
      <c r="A197" s="171" t="s">
        <v>466</v>
      </c>
      <c r="B197" s="234">
        <v>10</v>
      </c>
    </row>
    <row r="198" spans="1:2">
      <c r="A198" s="171" t="s">
        <v>467</v>
      </c>
      <c r="B198" s="234">
        <v>10</v>
      </c>
    </row>
    <row r="199" spans="1:2">
      <c r="A199" s="171" t="s">
        <v>468</v>
      </c>
      <c r="B199" s="234">
        <v>10</v>
      </c>
    </row>
    <row r="200" spans="1:2">
      <c r="A200" s="171" t="s">
        <v>469</v>
      </c>
      <c r="B200" s="234">
        <v>10</v>
      </c>
    </row>
    <row r="201" spans="1:2">
      <c r="A201" s="171" t="s">
        <v>470</v>
      </c>
      <c r="B201" s="234">
        <v>10</v>
      </c>
    </row>
    <row r="202" spans="1:2">
      <c r="A202" s="171" t="s">
        <v>471</v>
      </c>
      <c r="B202" s="234">
        <v>5</v>
      </c>
    </row>
    <row r="203" spans="1:2">
      <c r="A203" s="171" t="s">
        <v>472</v>
      </c>
      <c r="B203" s="234">
        <v>5</v>
      </c>
    </row>
    <row r="204" spans="1:2">
      <c r="A204" s="171" t="s">
        <v>473</v>
      </c>
      <c r="B204" s="234">
        <v>5</v>
      </c>
    </row>
    <row r="205" spans="1:2">
      <c r="A205" s="171" t="s">
        <v>474</v>
      </c>
      <c r="B205" s="234">
        <v>5</v>
      </c>
    </row>
    <row r="206" spans="1:2">
      <c r="A206" s="171" t="s">
        <v>475</v>
      </c>
      <c r="B206" s="234">
        <v>5</v>
      </c>
    </row>
    <row r="207" spans="1:2">
      <c r="A207" s="171" t="s">
        <v>476</v>
      </c>
      <c r="B207" s="234">
        <v>5</v>
      </c>
    </row>
    <row r="208" spans="1:2">
      <c r="A208" s="171" t="s">
        <v>477</v>
      </c>
      <c r="B208" s="234">
        <v>5</v>
      </c>
    </row>
    <row r="209" spans="1:2">
      <c r="A209" s="171" t="s">
        <v>478</v>
      </c>
      <c r="B209" s="234">
        <v>5</v>
      </c>
    </row>
    <row r="210" spans="1:2">
      <c r="A210" s="171" t="s">
        <v>479</v>
      </c>
      <c r="B210" s="234">
        <v>5</v>
      </c>
    </row>
    <row r="211" spans="1:2">
      <c r="A211" s="171" t="s">
        <v>480</v>
      </c>
      <c r="B211" s="234">
        <v>5</v>
      </c>
    </row>
    <row r="212" spans="1:2">
      <c r="A212" s="171" t="s">
        <v>481</v>
      </c>
      <c r="B212" s="234">
        <v>5</v>
      </c>
    </row>
    <row r="213" spans="1:2">
      <c r="A213" s="171" t="s">
        <v>482</v>
      </c>
      <c r="B213" s="234">
        <v>5</v>
      </c>
    </row>
    <row r="214" spans="1:2">
      <c r="A214" s="171" t="s">
        <v>483</v>
      </c>
      <c r="B214" s="234">
        <v>5</v>
      </c>
    </row>
    <row r="215" spans="1:2">
      <c r="A215" s="171" t="s">
        <v>484</v>
      </c>
      <c r="B215" s="234">
        <v>5</v>
      </c>
    </row>
    <row r="216" spans="1:2">
      <c r="A216" s="171" t="s">
        <v>485</v>
      </c>
      <c r="B216" s="234">
        <v>5</v>
      </c>
    </row>
    <row r="217" spans="1:2">
      <c r="A217" s="171" t="s">
        <v>486</v>
      </c>
      <c r="B217" s="234">
        <v>0</v>
      </c>
    </row>
    <row r="218" spans="1:2">
      <c r="A218" s="171" t="s">
        <v>487</v>
      </c>
      <c r="B218" s="234">
        <v>0</v>
      </c>
    </row>
    <row r="219" spans="1:2">
      <c r="A219" s="171" t="s">
        <v>488</v>
      </c>
      <c r="B219" s="234">
        <v>0</v>
      </c>
    </row>
    <row r="220" spans="1:2">
      <c r="A220" s="171" t="s">
        <v>489</v>
      </c>
      <c r="B220" s="234">
        <v>0</v>
      </c>
    </row>
    <row r="221" spans="1:2">
      <c r="A221" s="171" t="s">
        <v>490</v>
      </c>
      <c r="B221" s="234">
        <v>0</v>
      </c>
    </row>
    <row r="222" spans="1:2">
      <c r="A222" s="171" t="s">
        <v>491</v>
      </c>
      <c r="B222" s="234">
        <v>0</v>
      </c>
    </row>
    <row r="223" spans="1:2">
      <c r="A223" s="171" t="s">
        <v>492</v>
      </c>
      <c r="B223" s="234">
        <v>0</v>
      </c>
    </row>
    <row r="224" spans="1:2">
      <c r="A224" s="171" t="s">
        <v>493</v>
      </c>
      <c r="B224" s="234">
        <v>0</v>
      </c>
    </row>
    <row r="225" spans="1:2">
      <c r="A225" s="171" t="s">
        <v>494</v>
      </c>
      <c r="B225" s="234">
        <v>0</v>
      </c>
    </row>
    <row r="226" spans="1:2">
      <c r="A226" s="171" t="s">
        <v>495</v>
      </c>
      <c r="B226" s="234">
        <v>0</v>
      </c>
    </row>
    <row r="227" spans="1:2">
      <c r="A227" s="171" t="s">
        <v>496</v>
      </c>
      <c r="B227" s="234">
        <v>0</v>
      </c>
    </row>
    <row r="228" spans="1:2">
      <c r="A228" s="171" t="s">
        <v>497</v>
      </c>
      <c r="B228" s="234">
        <v>0</v>
      </c>
    </row>
    <row r="229" spans="1:2">
      <c r="A229" s="171" t="s">
        <v>498</v>
      </c>
      <c r="B229" s="234">
        <v>0</v>
      </c>
    </row>
    <row r="230" spans="1:2">
      <c r="A230" s="171" t="s">
        <v>499</v>
      </c>
      <c r="B230" s="234">
        <v>0</v>
      </c>
    </row>
    <row r="231" spans="1:2">
      <c r="A231" s="171" t="s">
        <v>500</v>
      </c>
      <c r="B231" s="234">
        <v>0</v>
      </c>
    </row>
    <row r="232" spans="1:2">
      <c r="A232" s="171" t="s">
        <v>501</v>
      </c>
      <c r="B232" s="234">
        <v>0</v>
      </c>
    </row>
    <row r="233" spans="1:2">
      <c r="A233" s="171" t="s">
        <v>502</v>
      </c>
      <c r="B233" s="234">
        <v>0</v>
      </c>
    </row>
    <row r="234" spans="1:2">
      <c r="B234" s="159"/>
    </row>
  </sheetData>
  <pageMargins left="0.7" right="0.7" top="0.75" bottom="0.75" header="0.3" footer="0.3"/>
  <tableParts count="1">
    <tablePart r:id="rId1"/>
  </tablePart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9E321-F672-45B7-A39E-0AA33A7B50C1}">
  <sheetPr>
    <tabColor rgb="FF00529B"/>
  </sheetPr>
  <dimension ref="A1:Q32"/>
  <sheetViews>
    <sheetView zoomScale="70" zoomScaleNormal="70" workbookViewId="0">
      <selection activeCell="C24" sqref="C24"/>
    </sheetView>
  </sheetViews>
  <sheetFormatPr defaultColWidth="8.85546875" defaultRowHeight="14.25"/>
  <cols>
    <col min="1" max="1" width="8.85546875" style="5"/>
    <col min="2" max="2" width="15.85546875" style="5" customWidth="1"/>
    <col min="3" max="3" width="20.5703125" style="5" customWidth="1"/>
    <col min="4" max="4" width="15.85546875" style="5" customWidth="1"/>
    <col min="5" max="5" width="27.85546875" style="5" customWidth="1"/>
    <col min="6" max="6" width="18.140625" style="5" customWidth="1"/>
    <col min="7" max="7" width="21.42578125" style="5" customWidth="1"/>
    <col min="8" max="10" width="8.85546875" style="5"/>
    <col min="11" max="11" width="14.85546875" style="5" customWidth="1"/>
    <col min="12" max="12" width="31.85546875" style="5" customWidth="1"/>
    <col min="13" max="13" width="17" style="5" customWidth="1"/>
    <col min="14" max="14" width="40.5703125" style="5" customWidth="1"/>
    <col min="15" max="15" width="29.140625" style="5" customWidth="1"/>
    <col min="16" max="16" width="25.140625" style="5" customWidth="1"/>
    <col min="17" max="17" width="11.5703125" style="5" customWidth="1"/>
    <col min="18" max="16384" width="8.85546875" style="5"/>
  </cols>
  <sheetData>
    <row r="1" spans="1:17">
      <c r="A1" s="4" t="s">
        <v>32</v>
      </c>
    </row>
    <row r="2" spans="1:17">
      <c r="B2" s="5" t="s">
        <v>506</v>
      </c>
    </row>
    <row r="15" spans="1:17" ht="15">
      <c r="B15" s="8" t="s">
        <v>507</v>
      </c>
      <c r="K15" s="8" t="s">
        <v>508</v>
      </c>
    </row>
    <row r="16" spans="1:17" s="19" customFormat="1" ht="38.450000000000003" customHeight="1">
      <c r="B16" s="20" t="s">
        <v>73</v>
      </c>
      <c r="C16" s="21" t="s">
        <v>50</v>
      </c>
      <c r="D16" s="21" t="s">
        <v>509</v>
      </c>
      <c r="E16" s="21" t="s">
        <v>51</v>
      </c>
      <c r="F16" s="21" t="s">
        <v>52</v>
      </c>
      <c r="G16" s="21" t="s">
        <v>53</v>
      </c>
      <c r="H16" s="21" t="s">
        <v>54</v>
      </c>
      <c r="K16" s="20" t="s">
        <v>73</v>
      </c>
      <c r="L16" s="21" t="s">
        <v>50</v>
      </c>
      <c r="M16" s="21" t="s">
        <v>509</v>
      </c>
      <c r="N16" s="21" t="s">
        <v>51</v>
      </c>
      <c r="O16" s="21" t="s">
        <v>52</v>
      </c>
      <c r="P16" s="21" t="s">
        <v>53</v>
      </c>
      <c r="Q16" s="21" t="s">
        <v>54</v>
      </c>
    </row>
    <row r="17" spans="2:17">
      <c r="B17" s="18" t="s">
        <v>75</v>
      </c>
      <c r="C17" s="7">
        <v>117970</v>
      </c>
      <c r="D17" s="7">
        <v>6845</v>
      </c>
      <c r="E17" s="7">
        <v>147185</v>
      </c>
      <c r="F17" s="7">
        <v>28355</v>
      </c>
      <c r="G17" s="7">
        <v>103420</v>
      </c>
      <c r="H17" s="7">
        <v>403775</v>
      </c>
      <c r="K17" s="18" t="s">
        <v>75</v>
      </c>
      <c r="L17" s="7">
        <v>118210</v>
      </c>
      <c r="M17" s="7">
        <v>6845</v>
      </c>
      <c r="N17" s="7">
        <v>148300</v>
      </c>
      <c r="O17" s="7">
        <v>28355</v>
      </c>
      <c r="P17" s="7">
        <v>391980</v>
      </c>
      <c r="Q17" s="7">
        <v>693695</v>
      </c>
    </row>
    <row r="18" spans="2:17">
      <c r="B18" s="18" t="s">
        <v>77</v>
      </c>
      <c r="C18" s="7">
        <v>120090</v>
      </c>
      <c r="D18" s="7">
        <v>5510</v>
      </c>
      <c r="E18" s="7">
        <v>163275</v>
      </c>
      <c r="F18" s="7">
        <v>28985</v>
      </c>
      <c r="G18" s="7">
        <v>88800</v>
      </c>
      <c r="H18" s="7">
        <v>406660</v>
      </c>
      <c r="K18" s="18" t="s">
        <v>77</v>
      </c>
      <c r="L18" s="7">
        <v>120365</v>
      </c>
      <c r="M18" s="7">
        <v>5510</v>
      </c>
      <c r="N18" s="7">
        <v>164470</v>
      </c>
      <c r="O18" s="7">
        <v>28985</v>
      </c>
      <c r="P18" s="7">
        <v>347490</v>
      </c>
      <c r="Q18" s="7">
        <v>666815</v>
      </c>
    </row>
    <row r="19" spans="2:17">
      <c r="B19" s="18" t="s">
        <v>79</v>
      </c>
      <c r="C19" s="7">
        <v>139245</v>
      </c>
      <c r="D19" s="7">
        <v>5160</v>
      </c>
      <c r="E19" s="7">
        <v>175755</v>
      </c>
      <c r="F19" s="7">
        <v>31295</v>
      </c>
      <c r="G19" s="7">
        <v>98230</v>
      </c>
      <c r="H19" s="7">
        <v>449690</v>
      </c>
      <c r="K19" s="18" t="s">
        <v>79</v>
      </c>
      <c r="L19" s="7">
        <v>141475</v>
      </c>
      <c r="M19" s="7">
        <v>5160</v>
      </c>
      <c r="N19" s="7">
        <v>177230</v>
      </c>
      <c r="O19" s="7">
        <v>31295</v>
      </c>
      <c r="P19" s="7">
        <v>98230</v>
      </c>
      <c r="Q19" s="7">
        <v>453390</v>
      </c>
    </row>
    <row r="20" spans="2:17">
      <c r="B20" s="18" t="s">
        <v>81</v>
      </c>
      <c r="C20" s="7">
        <v>151005</v>
      </c>
      <c r="D20" s="7">
        <v>6300</v>
      </c>
      <c r="E20" s="7">
        <v>198440</v>
      </c>
      <c r="F20" s="7">
        <v>35975</v>
      </c>
      <c r="G20" s="7">
        <v>115525</v>
      </c>
      <c r="H20" s="7">
        <v>507240</v>
      </c>
      <c r="K20" s="18" t="s">
        <v>81</v>
      </c>
      <c r="L20" s="7">
        <v>153080</v>
      </c>
      <c r="M20" s="7">
        <v>6300</v>
      </c>
      <c r="N20" s="7">
        <v>199955</v>
      </c>
      <c r="O20" s="7">
        <v>35975</v>
      </c>
      <c r="P20" s="7">
        <v>115525</v>
      </c>
      <c r="Q20" s="7">
        <v>510835</v>
      </c>
    </row>
    <row r="21" spans="2:17">
      <c r="B21" s="18" t="s">
        <v>83</v>
      </c>
      <c r="C21" s="7">
        <v>151830</v>
      </c>
      <c r="D21" s="7"/>
      <c r="E21" s="7">
        <v>224825</v>
      </c>
      <c r="F21" s="7">
        <v>38565</v>
      </c>
      <c r="G21" s="7">
        <v>138095</v>
      </c>
      <c r="H21" s="7">
        <v>553315</v>
      </c>
      <c r="K21" s="18" t="s">
        <v>83</v>
      </c>
      <c r="L21" s="7">
        <v>153600</v>
      </c>
      <c r="M21" s="7"/>
      <c r="N21" s="7">
        <v>227955</v>
      </c>
      <c r="O21" s="7">
        <v>38565</v>
      </c>
      <c r="P21" s="7">
        <v>138095</v>
      </c>
      <c r="Q21" s="7">
        <v>558215</v>
      </c>
    </row>
    <row r="27" spans="2:17">
      <c r="B27" s="9" t="s">
        <v>510</v>
      </c>
      <c r="K27" s="9" t="s">
        <v>511</v>
      </c>
    </row>
    <row r="29" spans="2:17" s="6" customFormat="1" ht="15">
      <c r="B29" s="138" t="s">
        <v>512</v>
      </c>
    </row>
    <row r="32" spans="2:17">
      <c r="F32" s="188" t="s">
        <v>513</v>
      </c>
      <c r="G32" s="188"/>
      <c r="H32" s="188"/>
      <c r="I32" s="188"/>
      <c r="J32" s="188"/>
      <c r="K32" s="188"/>
      <c r="L32" s="188"/>
    </row>
  </sheetData>
  <mergeCells count="1">
    <mergeCell ref="F32:L32"/>
  </mergeCells>
  <phoneticPr fontId="18" type="noConversion"/>
  <hyperlinks>
    <hyperlink ref="A1" location="Contents!A1" display="Contents" xr:uid="{397855B7-E73C-4D82-A6F8-AC114F9E3188}"/>
  </hyperlinks>
  <pageMargins left="0.7" right="0.7" top="0.75" bottom="0.75" header="0.3" footer="0.3"/>
  <pageSetup paperSize="9" orientation="portrait" verticalDpi="0" r:id="rId1"/>
  <drawing r:id="rId2"/>
  <tableParts count="2">
    <tablePart r:id="rId3"/>
    <tablePart r:id="rId4"/>
  </tablePart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846920-937D-48E9-BBB4-83AD871BED3E}">
  <sheetPr>
    <tabColor rgb="FF00529B"/>
  </sheetPr>
  <dimension ref="A1:K167"/>
  <sheetViews>
    <sheetView workbookViewId="0">
      <selection activeCell="H1" sqref="H1"/>
    </sheetView>
  </sheetViews>
  <sheetFormatPr defaultRowHeight="15"/>
  <cols>
    <col min="1" max="1" width="42.42578125" bestFit="1" customWidth="1"/>
    <col min="2" max="3" width="7.140625" bestFit="1" customWidth="1"/>
    <col min="8" max="8" width="11.42578125" bestFit="1" customWidth="1"/>
    <col min="11" max="11" width="9.42578125" bestFit="1" customWidth="1"/>
  </cols>
  <sheetData>
    <row r="1" spans="1:11">
      <c r="B1" s="147" t="s">
        <v>73</v>
      </c>
      <c r="C1" s="147"/>
    </row>
    <row r="2" spans="1:11">
      <c r="A2" s="143" t="s">
        <v>72</v>
      </c>
      <c r="B2" s="142" t="s">
        <v>38</v>
      </c>
      <c r="C2" s="142" t="s">
        <v>39</v>
      </c>
      <c r="I2" t="s">
        <v>81</v>
      </c>
      <c r="J2" t="s">
        <v>83</v>
      </c>
    </row>
    <row r="3" spans="1:11">
      <c r="A3" s="141" t="s">
        <v>76</v>
      </c>
      <c r="B3" s="144">
        <v>50275</v>
      </c>
      <c r="C3" s="144">
        <v>52722</v>
      </c>
      <c r="H3" t="s">
        <v>514</v>
      </c>
      <c r="I3">
        <f>COUNTIF(B3:B164, "&gt;10000")</f>
        <v>10</v>
      </c>
      <c r="J3">
        <f>COUNTIF(C3:C164, "&gt;10000")</f>
        <v>14</v>
      </c>
    </row>
    <row r="4" spans="1:11">
      <c r="A4" s="141" t="s">
        <v>74</v>
      </c>
      <c r="B4" s="144">
        <v>44930</v>
      </c>
      <c r="C4" s="144">
        <v>50175</v>
      </c>
      <c r="H4" t="s">
        <v>515</v>
      </c>
      <c r="I4">
        <f>COUNTIFS(B3:B164, "&lt;10000",B3:B164, "&gt;=5000")</f>
        <v>17</v>
      </c>
      <c r="J4">
        <f>COUNTIFS(C3:C164, "&lt;10000",C3:C164, "&gt;=5000")</f>
        <v>16</v>
      </c>
    </row>
    <row r="5" spans="1:11">
      <c r="A5" s="141" t="s">
        <v>78</v>
      </c>
      <c r="B5" s="144">
        <v>20532</v>
      </c>
      <c r="C5" s="144">
        <v>22290</v>
      </c>
      <c r="H5" t="s">
        <v>516</v>
      </c>
      <c r="I5">
        <f>COUNTIF(B3:B164, "&lt;5001")</f>
        <v>133</v>
      </c>
      <c r="J5">
        <f>COUNTIF(C3:C164, "&lt;5001")</f>
        <v>132</v>
      </c>
    </row>
    <row r="6" spans="1:11">
      <c r="A6" s="141" t="s">
        <v>80</v>
      </c>
      <c r="B6" s="144">
        <v>18836</v>
      </c>
      <c r="C6" s="144">
        <v>20913</v>
      </c>
      <c r="H6" t="s">
        <v>517</v>
      </c>
      <c r="I6">
        <f>COUNTIF(B3:B164, "&gt;=1000")</f>
        <v>91</v>
      </c>
      <c r="J6">
        <f>COUNTIF(C3:C164, "&gt;=1000")</f>
        <v>96</v>
      </c>
    </row>
    <row r="7" spans="1:11">
      <c r="A7" s="141" t="s">
        <v>88</v>
      </c>
      <c r="B7" s="144">
        <v>17544</v>
      </c>
      <c r="C7" s="144">
        <v>17114</v>
      </c>
    </row>
    <row r="8" spans="1:11">
      <c r="A8" s="141" t="s">
        <v>82</v>
      </c>
      <c r="B8" s="144">
        <v>7918</v>
      </c>
      <c r="C8" s="144">
        <v>15058</v>
      </c>
    </row>
    <row r="9" spans="1:11">
      <c r="A9" s="141" t="s">
        <v>89</v>
      </c>
      <c r="B9" s="144">
        <v>13981</v>
      </c>
      <c r="C9" s="144">
        <v>13893</v>
      </c>
      <c r="I9" t="s">
        <v>81</v>
      </c>
      <c r="J9" t="s">
        <v>83</v>
      </c>
    </row>
    <row r="10" spans="1:11">
      <c r="A10" s="141" t="s">
        <v>90</v>
      </c>
      <c r="B10" s="144">
        <v>12917</v>
      </c>
      <c r="C10" s="144">
        <v>13730</v>
      </c>
      <c r="H10" t="s">
        <v>514</v>
      </c>
      <c r="I10" s="37">
        <f>SUMIF(B3:B166,"&gt;10,000",B3:B166)</f>
        <v>213861</v>
      </c>
      <c r="J10" s="37">
        <f>SUMIF(C3:C166,"&gt;10,000",C3:C166)</f>
        <v>277901</v>
      </c>
      <c r="K10" s="39">
        <f>J10/I10-1</f>
        <v>0.29944683696419627</v>
      </c>
    </row>
    <row r="11" spans="1:11">
      <c r="A11" s="141" t="s">
        <v>84</v>
      </c>
      <c r="B11" s="144">
        <v>10294</v>
      </c>
      <c r="C11" s="144">
        <v>13540</v>
      </c>
      <c r="H11" t="s">
        <v>515</v>
      </c>
      <c r="I11" s="37">
        <f>SUMIFS(B3:B166,B3:B166,"&lt;10000",B3:B166,"&gt;5000")</f>
        <v>123177</v>
      </c>
      <c r="J11" s="37">
        <f>SUMIFS(C3:C166,C3:C166,"&lt;10000",C3:C166,"&gt;5000")</f>
        <v>105052</v>
      </c>
      <c r="K11" s="39">
        <f t="shared" ref="K11:K13" si="0">J11/I11-1</f>
        <v>-0.14714597692751086</v>
      </c>
    </row>
    <row r="12" spans="1:11">
      <c r="A12" s="141" t="s">
        <v>98</v>
      </c>
      <c r="B12" s="144">
        <v>9946</v>
      </c>
      <c r="C12" s="144">
        <v>13359</v>
      </c>
      <c r="H12" t="s">
        <v>516</v>
      </c>
      <c r="I12" s="37">
        <f>SUMIF(B3:B166,"&lt;5001",B3:B166)</f>
        <v>173797</v>
      </c>
      <c r="J12" s="37">
        <f>SUMIF(C3:C166,"&lt;5001",C3:C166)</f>
        <v>175261</v>
      </c>
      <c r="K12" s="39">
        <f t="shared" si="0"/>
        <v>8.4236206608858666E-3</v>
      </c>
    </row>
    <row r="13" spans="1:11">
      <c r="A13" s="141" t="s">
        <v>97</v>
      </c>
      <c r="B13" s="144">
        <v>13911</v>
      </c>
      <c r="C13" s="144">
        <v>12700</v>
      </c>
      <c r="I13" s="37">
        <f>SUM(I10:I12)</f>
        <v>510835</v>
      </c>
      <c r="J13" s="37">
        <f>SUM(J10:J12)</f>
        <v>558214</v>
      </c>
      <c r="K13" s="39">
        <f t="shared" si="0"/>
        <v>9.2748147640627554E-2</v>
      </c>
    </row>
    <row r="14" spans="1:11">
      <c r="A14" s="141" t="s">
        <v>91</v>
      </c>
      <c r="B14" s="144">
        <v>10641</v>
      </c>
      <c r="C14" s="144">
        <v>11821</v>
      </c>
    </row>
    <row r="15" spans="1:11">
      <c r="A15" s="141" t="s">
        <v>93</v>
      </c>
      <c r="B15" s="144">
        <v>9818</v>
      </c>
      <c r="C15" s="144">
        <v>10454</v>
      </c>
    </row>
    <row r="16" spans="1:11">
      <c r="A16" s="141" t="s">
        <v>86</v>
      </c>
      <c r="B16" s="144">
        <v>5312</v>
      </c>
      <c r="C16" s="144">
        <v>10132</v>
      </c>
    </row>
    <row r="17" spans="1:11">
      <c r="A17" s="141" t="s">
        <v>94</v>
      </c>
      <c r="B17" s="144">
        <v>7923</v>
      </c>
      <c r="C17" s="144">
        <v>9440</v>
      </c>
    </row>
    <row r="18" spans="1:11">
      <c r="A18" s="141" t="s">
        <v>95</v>
      </c>
      <c r="B18" s="144">
        <v>8036</v>
      </c>
      <c r="C18" s="144">
        <v>9199</v>
      </c>
      <c r="I18" s="37"/>
      <c r="J18" s="37"/>
      <c r="K18" s="39"/>
    </row>
    <row r="19" spans="1:11">
      <c r="A19" s="141" t="s">
        <v>96</v>
      </c>
      <c r="B19" s="144">
        <v>8002</v>
      </c>
      <c r="C19" s="144">
        <v>8634</v>
      </c>
      <c r="I19" s="37"/>
      <c r="J19" s="37"/>
      <c r="K19" s="39"/>
    </row>
    <row r="20" spans="1:11">
      <c r="A20" s="141" t="s">
        <v>104</v>
      </c>
      <c r="B20" s="144">
        <v>9435</v>
      </c>
      <c r="C20" s="144">
        <v>7989</v>
      </c>
      <c r="I20" s="37"/>
      <c r="J20" s="37"/>
      <c r="K20" s="39"/>
    </row>
    <row r="21" spans="1:11">
      <c r="A21" s="141" t="s">
        <v>99</v>
      </c>
      <c r="B21" s="144">
        <v>6859</v>
      </c>
      <c r="C21" s="144">
        <v>6897</v>
      </c>
      <c r="I21" s="37"/>
      <c r="J21" s="37"/>
      <c r="K21" s="39"/>
    </row>
    <row r="22" spans="1:11">
      <c r="A22" s="141" t="s">
        <v>101</v>
      </c>
      <c r="B22" s="144">
        <v>6817</v>
      </c>
      <c r="C22" s="144">
        <v>6846</v>
      </c>
    </row>
    <row r="23" spans="1:11">
      <c r="A23" s="141" t="s">
        <v>107</v>
      </c>
      <c r="B23" s="144">
        <v>6152</v>
      </c>
      <c r="C23" s="144">
        <v>6309</v>
      </c>
    </row>
    <row r="24" spans="1:11">
      <c r="A24" s="141" t="s">
        <v>109</v>
      </c>
      <c r="B24" s="144">
        <v>6421</v>
      </c>
      <c r="C24" s="144">
        <v>5866</v>
      </c>
    </row>
    <row r="25" spans="1:11">
      <c r="A25" s="141" t="s">
        <v>92</v>
      </c>
      <c r="B25" s="144">
        <v>3401</v>
      </c>
      <c r="C25" s="144">
        <v>5821</v>
      </c>
    </row>
    <row r="26" spans="1:11">
      <c r="A26" s="141" t="s">
        <v>113</v>
      </c>
      <c r="B26" s="144">
        <v>4828</v>
      </c>
      <c r="C26" s="144">
        <v>5732</v>
      </c>
    </row>
    <row r="27" spans="1:11">
      <c r="A27" s="141" t="s">
        <v>102</v>
      </c>
      <c r="B27" s="144">
        <v>4030</v>
      </c>
      <c r="C27" s="144">
        <v>5630</v>
      </c>
    </row>
    <row r="28" spans="1:11">
      <c r="A28" s="141" t="s">
        <v>106</v>
      </c>
      <c r="B28" s="144">
        <v>5314</v>
      </c>
      <c r="C28" s="144">
        <v>5581</v>
      </c>
    </row>
    <row r="29" spans="1:11">
      <c r="A29" s="141" t="s">
        <v>111</v>
      </c>
      <c r="B29" s="144">
        <v>6526</v>
      </c>
      <c r="C29" s="144">
        <v>5428</v>
      </c>
    </row>
    <row r="30" spans="1:11">
      <c r="A30" s="141" t="s">
        <v>112</v>
      </c>
      <c r="B30" s="144">
        <v>5347</v>
      </c>
      <c r="C30" s="144">
        <v>5422</v>
      </c>
    </row>
    <row r="31" spans="1:11">
      <c r="A31" s="141" t="s">
        <v>110</v>
      </c>
      <c r="B31" s="144">
        <v>5059</v>
      </c>
      <c r="C31" s="144">
        <v>5253</v>
      </c>
    </row>
    <row r="32" spans="1:11">
      <c r="A32" s="141" t="s">
        <v>140</v>
      </c>
      <c r="B32" s="144">
        <v>8292</v>
      </c>
      <c r="C32" s="144">
        <v>5005</v>
      </c>
    </row>
    <row r="33" spans="1:3">
      <c r="A33" s="141" t="s">
        <v>103</v>
      </c>
      <c r="B33" s="144">
        <v>3170</v>
      </c>
      <c r="C33" s="144">
        <v>4980</v>
      </c>
    </row>
    <row r="34" spans="1:3">
      <c r="A34" s="141" t="s">
        <v>100</v>
      </c>
      <c r="B34" s="144">
        <v>3594</v>
      </c>
      <c r="C34" s="144">
        <v>4897</v>
      </c>
    </row>
    <row r="35" spans="1:3">
      <c r="A35" s="141" t="s">
        <v>115</v>
      </c>
      <c r="B35" s="144">
        <v>4079</v>
      </c>
      <c r="C35" s="144">
        <v>4896</v>
      </c>
    </row>
    <row r="36" spans="1:3">
      <c r="A36" s="141" t="s">
        <v>117</v>
      </c>
      <c r="B36" s="144">
        <v>4177</v>
      </c>
      <c r="C36" s="144">
        <v>4654</v>
      </c>
    </row>
    <row r="37" spans="1:3">
      <c r="A37" s="141" t="s">
        <v>108</v>
      </c>
      <c r="B37" s="144">
        <v>4733</v>
      </c>
      <c r="C37" s="144">
        <v>4639</v>
      </c>
    </row>
    <row r="38" spans="1:3">
      <c r="A38" s="141" t="s">
        <v>116</v>
      </c>
      <c r="B38" s="144">
        <v>3547</v>
      </c>
      <c r="C38" s="144">
        <v>4635</v>
      </c>
    </row>
    <row r="39" spans="1:3">
      <c r="A39" s="141" t="s">
        <v>121</v>
      </c>
      <c r="B39" s="144">
        <v>3249</v>
      </c>
      <c r="C39" s="144">
        <v>4245</v>
      </c>
    </row>
    <row r="40" spans="1:3">
      <c r="A40" s="141" t="s">
        <v>123</v>
      </c>
      <c r="B40" s="144">
        <v>3884</v>
      </c>
      <c r="C40" s="144">
        <v>4062</v>
      </c>
    </row>
    <row r="41" spans="1:3">
      <c r="A41" s="141" t="s">
        <v>118</v>
      </c>
      <c r="B41" s="144">
        <v>3467</v>
      </c>
      <c r="C41" s="144">
        <v>3977</v>
      </c>
    </row>
    <row r="42" spans="1:3">
      <c r="A42" s="141" t="s">
        <v>130</v>
      </c>
      <c r="B42" s="144">
        <v>3619</v>
      </c>
      <c r="C42" s="144">
        <v>3901</v>
      </c>
    </row>
    <row r="43" spans="1:3">
      <c r="A43" s="141" t="s">
        <v>114</v>
      </c>
      <c r="B43" s="144">
        <v>3849</v>
      </c>
      <c r="C43" s="144">
        <v>3863</v>
      </c>
    </row>
    <row r="44" spans="1:3">
      <c r="A44" s="141" t="s">
        <v>125</v>
      </c>
      <c r="B44" s="144">
        <v>3987</v>
      </c>
      <c r="C44" s="144">
        <v>3858</v>
      </c>
    </row>
    <row r="45" spans="1:3">
      <c r="A45" s="141" t="s">
        <v>122</v>
      </c>
      <c r="B45" s="144">
        <v>3304</v>
      </c>
      <c r="C45" s="144">
        <v>3767</v>
      </c>
    </row>
    <row r="46" spans="1:3">
      <c r="A46" s="141" t="s">
        <v>133</v>
      </c>
      <c r="B46" s="144">
        <v>3397</v>
      </c>
      <c r="C46" s="144">
        <v>3498</v>
      </c>
    </row>
    <row r="47" spans="1:3">
      <c r="A47" s="141" t="s">
        <v>129</v>
      </c>
      <c r="B47" s="144">
        <v>2346</v>
      </c>
      <c r="C47" s="144">
        <v>3363</v>
      </c>
    </row>
    <row r="48" spans="1:3">
      <c r="A48" s="141" t="s">
        <v>124</v>
      </c>
      <c r="B48" s="144">
        <v>2787</v>
      </c>
      <c r="C48" s="144">
        <v>3310</v>
      </c>
    </row>
    <row r="49" spans="1:3">
      <c r="A49" s="141" t="s">
        <v>131</v>
      </c>
      <c r="B49" s="144">
        <v>3138</v>
      </c>
      <c r="C49" s="144">
        <v>3253</v>
      </c>
    </row>
    <row r="50" spans="1:3">
      <c r="A50" s="141" t="s">
        <v>119</v>
      </c>
      <c r="B50" s="144">
        <v>2743</v>
      </c>
      <c r="C50" s="144">
        <v>3250</v>
      </c>
    </row>
    <row r="51" spans="1:3">
      <c r="A51" s="141" t="s">
        <v>518</v>
      </c>
      <c r="B51" s="144">
        <v>2571</v>
      </c>
      <c r="C51" s="144">
        <v>3236</v>
      </c>
    </row>
    <row r="52" spans="1:3">
      <c r="A52" s="141" t="s">
        <v>144</v>
      </c>
      <c r="B52" s="144">
        <v>2848</v>
      </c>
      <c r="C52" s="144">
        <v>3079</v>
      </c>
    </row>
    <row r="53" spans="1:3">
      <c r="A53" s="141" t="s">
        <v>135</v>
      </c>
      <c r="B53" s="144">
        <v>3086</v>
      </c>
      <c r="C53" s="144">
        <v>2982</v>
      </c>
    </row>
    <row r="54" spans="1:3">
      <c r="A54" s="141" t="s">
        <v>126</v>
      </c>
      <c r="B54" s="144">
        <v>3661</v>
      </c>
      <c r="C54" s="144">
        <v>2922</v>
      </c>
    </row>
    <row r="55" spans="1:3">
      <c r="A55" s="141" t="s">
        <v>134</v>
      </c>
      <c r="B55" s="144">
        <v>3072</v>
      </c>
      <c r="C55" s="144">
        <v>2864</v>
      </c>
    </row>
    <row r="56" spans="1:3">
      <c r="A56" s="141" t="s">
        <v>139</v>
      </c>
      <c r="B56" s="144">
        <v>3243</v>
      </c>
      <c r="C56" s="144">
        <v>2857</v>
      </c>
    </row>
    <row r="57" spans="1:3">
      <c r="A57" s="141" t="s">
        <v>136</v>
      </c>
      <c r="B57" s="144">
        <v>3151</v>
      </c>
      <c r="C57" s="144">
        <v>2856</v>
      </c>
    </row>
    <row r="58" spans="1:3">
      <c r="A58" s="141" t="s">
        <v>128</v>
      </c>
      <c r="B58" s="144">
        <v>2350</v>
      </c>
      <c r="C58" s="144">
        <v>2734</v>
      </c>
    </row>
    <row r="59" spans="1:3">
      <c r="A59" s="141" t="s">
        <v>138</v>
      </c>
      <c r="B59" s="144">
        <v>2946</v>
      </c>
      <c r="C59" s="144">
        <v>2614</v>
      </c>
    </row>
    <row r="60" spans="1:3">
      <c r="A60" s="141" t="s">
        <v>148</v>
      </c>
      <c r="B60" s="144">
        <v>1812</v>
      </c>
      <c r="C60" s="144">
        <v>2512</v>
      </c>
    </row>
    <row r="61" spans="1:3">
      <c r="A61" s="141" t="s">
        <v>141</v>
      </c>
      <c r="B61" s="144">
        <v>2417</v>
      </c>
      <c r="C61" s="144">
        <v>2474</v>
      </c>
    </row>
    <row r="62" spans="1:3">
      <c r="A62" s="141" t="s">
        <v>177</v>
      </c>
      <c r="B62" s="144">
        <v>2677</v>
      </c>
      <c r="C62" s="144">
        <v>2341</v>
      </c>
    </row>
    <row r="63" spans="1:3">
      <c r="A63" s="141" t="s">
        <v>105</v>
      </c>
      <c r="B63" s="144">
        <v>1678</v>
      </c>
      <c r="C63" s="144">
        <v>2107</v>
      </c>
    </row>
    <row r="64" spans="1:3">
      <c r="A64" s="141" t="s">
        <v>147</v>
      </c>
      <c r="B64" s="144">
        <v>2093</v>
      </c>
      <c r="C64" s="144">
        <v>2025</v>
      </c>
    </row>
    <row r="65" spans="1:3">
      <c r="A65" s="141" t="s">
        <v>143</v>
      </c>
      <c r="B65" s="144">
        <v>2094</v>
      </c>
      <c r="C65" s="144">
        <v>2008</v>
      </c>
    </row>
    <row r="66" spans="1:3">
      <c r="A66" s="141" t="s">
        <v>132</v>
      </c>
      <c r="B66" s="144">
        <v>1143</v>
      </c>
      <c r="C66" s="144">
        <v>2004</v>
      </c>
    </row>
    <row r="67" spans="1:3">
      <c r="A67" s="141" t="s">
        <v>159</v>
      </c>
      <c r="B67" s="144">
        <v>2123</v>
      </c>
      <c r="C67" s="144">
        <v>1914</v>
      </c>
    </row>
    <row r="68" spans="1:3">
      <c r="A68" s="141" t="s">
        <v>157</v>
      </c>
      <c r="B68" s="144">
        <v>1982</v>
      </c>
      <c r="C68" s="144">
        <v>1854</v>
      </c>
    </row>
    <row r="69" spans="1:3">
      <c r="A69" s="141" t="s">
        <v>146</v>
      </c>
      <c r="B69" s="144">
        <v>1632</v>
      </c>
      <c r="C69" s="144">
        <v>1850</v>
      </c>
    </row>
    <row r="70" spans="1:3">
      <c r="A70" s="141" t="s">
        <v>158</v>
      </c>
      <c r="B70" s="144">
        <v>1817</v>
      </c>
      <c r="C70" s="144">
        <v>1822</v>
      </c>
    </row>
    <row r="71" spans="1:3">
      <c r="A71" s="141" t="s">
        <v>142</v>
      </c>
      <c r="B71" s="144">
        <v>1846</v>
      </c>
      <c r="C71" s="144">
        <v>1772</v>
      </c>
    </row>
    <row r="72" spans="1:3">
      <c r="A72" s="141" t="s">
        <v>137</v>
      </c>
      <c r="B72" s="144">
        <v>1139</v>
      </c>
      <c r="C72" s="144">
        <v>1752</v>
      </c>
    </row>
    <row r="73" spans="1:3">
      <c r="A73" s="141" t="s">
        <v>153</v>
      </c>
      <c r="B73" s="144">
        <v>1510</v>
      </c>
      <c r="C73" s="144">
        <v>1738</v>
      </c>
    </row>
    <row r="74" spans="1:3">
      <c r="A74" s="141" t="s">
        <v>155</v>
      </c>
      <c r="B74" s="144">
        <v>1501</v>
      </c>
      <c r="C74" s="144">
        <v>1683</v>
      </c>
    </row>
    <row r="75" spans="1:3">
      <c r="A75" s="141" t="s">
        <v>161</v>
      </c>
      <c r="B75" s="144">
        <v>1652</v>
      </c>
      <c r="C75" s="144">
        <v>1631</v>
      </c>
    </row>
    <row r="76" spans="1:3">
      <c r="A76" s="141" t="s">
        <v>151</v>
      </c>
      <c r="B76" s="144">
        <v>1046</v>
      </c>
      <c r="C76" s="144">
        <v>1616</v>
      </c>
    </row>
    <row r="77" spans="1:3">
      <c r="A77" s="141" t="s">
        <v>152</v>
      </c>
      <c r="B77" s="144">
        <v>1471</v>
      </c>
      <c r="C77" s="144">
        <v>1558</v>
      </c>
    </row>
    <row r="78" spans="1:3">
      <c r="A78" s="141" t="s">
        <v>172</v>
      </c>
      <c r="B78" s="144">
        <v>1095</v>
      </c>
      <c r="C78" s="144">
        <v>1531</v>
      </c>
    </row>
    <row r="79" spans="1:3">
      <c r="A79" s="141" t="s">
        <v>197</v>
      </c>
      <c r="B79" s="144">
        <v>2146</v>
      </c>
      <c r="C79" s="144">
        <v>1520</v>
      </c>
    </row>
    <row r="80" spans="1:3">
      <c r="A80" s="141" t="s">
        <v>154</v>
      </c>
      <c r="B80" s="144">
        <v>1190</v>
      </c>
      <c r="C80" s="144">
        <v>1501</v>
      </c>
    </row>
    <row r="81" spans="1:3">
      <c r="A81" s="141" t="s">
        <v>176</v>
      </c>
      <c r="B81" s="144">
        <v>1066</v>
      </c>
      <c r="C81" s="144">
        <v>1464</v>
      </c>
    </row>
    <row r="82" spans="1:3">
      <c r="A82" s="141" t="s">
        <v>156</v>
      </c>
      <c r="B82" s="144">
        <v>1043</v>
      </c>
      <c r="C82" s="144">
        <v>1390</v>
      </c>
    </row>
    <row r="83" spans="1:3">
      <c r="A83" s="141" t="s">
        <v>160</v>
      </c>
      <c r="B83" s="144">
        <v>1357</v>
      </c>
      <c r="C83" s="144">
        <v>1374</v>
      </c>
    </row>
    <row r="84" spans="1:3">
      <c r="A84" s="141" t="s">
        <v>162</v>
      </c>
      <c r="B84" s="144">
        <v>1994</v>
      </c>
      <c r="C84" s="144">
        <v>1366</v>
      </c>
    </row>
    <row r="85" spans="1:3">
      <c r="A85" s="141" t="s">
        <v>145</v>
      </c>
      <c r="B85" s="144">
        <v>959</v>
      </c>
      <c r="C85" s="144">
        <v>1350</v>
      </c>
    </row>
    <row r="86" spans="1:3">
      <c r="A86" s="141" t="s">
        <v>150</v>
      </c>
      <c r="B86" s="144">
        <v>1096</v>
      </c>
      <c r="C86" s="144">
        <v>1324</v>
      </c>
    </row>
    <row r="87" spans="1:3">
      <c r="A87" s="141" t="s">
        <v>149</v>
      </c>
      <c r="B87" s="144">
        <v>822</v>
      </c>
      <c r="C87" s="144">
        <v>1324</v>
      </c>
    </row>
    <row r="88" spans="1:3">
      <c r="A88" s="141" t="s">
        <v>178</v>
      </c>
      <c r="B88" s="144">
        <v>1397</v>
      </c>
      <c r="C88" s="144">
        <v>1275</v>
      </c>
    </row>
    <row r="89" spans="1:3">
      <c r="A89" s="141" t="s">
        <v>166</v>
      </c>
      <c r="B89" s="144">
        <v>1085</v>
      </c>
      <c r="C89" s="144">
        <v>1170</v>
      </c>
    </row>
    <row r="90" spans="1:3">
      <c r="A90" s="141" t="s">
        <v>168</v>
      </c>
      <c r="B90" s="144">
        <v>1681</v>
      </c>
      <c r="C90" s="144">
        <v>1134</v>
      </c>
    </row>
    <row r="91" spans="1:3">
      <c r="A91" s="141" t="s">
        <v>120</v>
      </c>
      <c r="B91" s="144">
        <v>324</v>
      </c>
      <c r="C91" s="144">
        <v>1122</v>
      </c>
    </row>
    <row r="92" spans="1:3">
      <c r="A92" s="141" t="s">
        <v>179</v>
      </c>
      <c r="B92" s="144">
        <v>1262</v>
      </c>
      <c r="C92" s="144">
        <v>1106</v>
      </c>
    </row>
    <row r="93" spans="1:3">
      <c r="A93" s="141" t="s">
        <v>171</v>
      </c>
      <c r="B93" s="144">
        <v>912</v>
      </c>
      <c r="C93" s="144">
        <v>1083</v>
      </c>
    </row>
    <row r="94" spans="1:3">
      <c r="A94" s="141" t="s">
        <v>170</v>
      </c>
      <c r="B94" s="144">
        <v>1163</v>
      </c>
      <c r="C94" s="144">
        <v>1064</v>
      </c>
    </row>
    <row r="95" spans="1:3">
      <c r="A95" s="141" t="s">
        <v>164</v>
      </c>
      <c r="B95" s="144">
        <v>923</v>
      </c>
      <c r="C95" s="144">
        <v>1036</v>
      </c>
    </row>
    <row r="96" spans="1:3">
      <c r="A96" s="141" t="s">
        <v>167</v>
      </c>
      <c r="B96" s="144">
        <v>715</v>
      </c>
      <c r="C96" s="144">
        <v>1031</v>
      </c>
    </row>
    <row r="97" spans="1:3">
      <c r="A97" s="141" t="s">
        <v>209</v>
      </c>
      <c r="B97" s="144">
        <v>2088</v>
      </c>
      <c r="C97" s="144">
        <v>1026</v>
      </c>
    </row>
    <row r="98" spans="1:3">
      <c r="A98" s="141" t="s">
        <v>181</v>
      </c>
      <c r="B98" s="144">
        <v>1160</v>
      </c>
      <c r="C98" s="144">
        <v>1006</v>
      </c>
    </row>
    <row r="99" spans="1:3">
      <c r="A99" s="141" t="s">
        <v>165</v>
      </c>
      <c r="B99" s="144">
        <v>897</v>
      </c>
      <c r="C99" s="144">
        <v>976</v>
      </c>
    </row>
    <row r="100" spans="1:3">
      <c r="A100" s="141" t="s">
        <v>189</v>
      </c>
      <c r="B100" s="144">
        <v>892</v>
      </c>
      <c r="C100" s="144">
        <v>926</v>
      </c>
    </row>
    <row r="101" spans="1:3">
      <c r="A101" s="141" t="s">
        <v>190</v>
      </c>
      <c r="B101" s="144">
        <v>1121</v>
      </c>
      <c r="C101" s="144">
        <v>909</v>
      </c>
    </row>
    <row r="102" spans="1:3">
      <c r="A102" s="141" t="s">
        <v>180</v>
      </c>
      <c r="B102" s="144">
        <v>912</v>
      </c>
      <c r="C102" s="144">
        <v>876</v>
      </c>
    </row>
    <row r="103" spans="1:3">
      <c r="A103" s="141" t="s">
        <v>194</v>
      </c>
      <c r="B103" s="144">
        <v>976</v>
      </c>
      <c r="C103" s="144">
        <v>748</v>
      </c>
    </row>
    <row r="104" spans="1:3">
      <c r="A104" s="141" t="s">
        <v>182</v>
      </c>
      <c r="B104" s="144">
        <v>500</v>
      </c>
      <c r="C104" s="144">
        <v>650</v>
      </c>
    </row>
    <row r="105" spans="1:3">
      <c r="A105" s="141" t="s">
        <v>186</v>
      </c>
      <c r="B105" s="144">
        <v>421</v>
      </c>
      <c r="C105" s="144">
        <v>619</v>
      </c>
    </row>
    <row r="106" spans="1:3">
      <c r="A106" s="141" t="s">
        <v>169</v>
      </c>
      <c r="B106" s="144">
        <v>613</v>
      </c>
      <c r="C106" s="144">
        <v>617</v>
      </c>
    </row>
    <row r="107" spans="1:3">
      <c r="A107" s="141" t="s">
        <v>193</v>
      </c>
      <c r="B107" s="144">
        <v>554</v>
      </c>
      <c r="C107" s="144">
        <v>538</v>
      </c>
    </row>
    <row r="108" spans="1:3">
      <c r="A108" s="141" t="s">
        <v>175</v>
      </c>
      <c r="B108" s="144">
        <v>400</v>
      </c>
      <c r="C108" s="144">
        <v>503</v>
      </c>
    </row>
    <row r="109" spans="1:3">
      <c r="A109" s="141" t="s">
        <v>191</v>
      </c>
      <c r="B109" s="144">
        <v>470</v>
      </c>
      <c r="C109" s="144">
        <v>492</v>
      </c>
    </row>
    <row r="110" spans="1:3">
      <c r="A110" s="141" t="s">
        <v>188</v>
      </c>
      <c r="B110" s="144">
        <v>233</v>
      </c>
      <c r="C110" s="144">
        <v>450</v>
      </c>
    </row>
    <row r="111" spans="1:3">
      <c r="A111" s="141" t="s">
        <v>261</v>
      </c>
      <c r="B111" s="144">
        <v>409</v>
      </c>
      <c r="C111" s="144">
        <v>406</v>
      </c>
    </row>
    <row r="112" spans="1:3">
      <c r="A112" s="141" t="s">
        <v>196</v>
      </c>
      <c r="B112" s="144">
        <v>459</v>
      </c>
      <c r="C112" s="144">
        <v>393</v>
      </c>
    </row>
    <row r="113" spans="1:3">
      <c r="A113" s="141" t="s">
        <v>184</v>
      </c>
      <c r="B113" s="144">
        <v>318</v>
      </c>
      <c r="C113" s="144">
        <v>385</v>
      </c>
    </row>
    <row r="114" spans="1:3">
      <c r="A114" s="141" t="s">
        <v>200</v>
      </c>
      <c r="B114" s="144">
        <v>343</v>
      </c>
      <c r="C114" s="144">
        <v>380</v>
      </c>
    </row>
    <row r="115" spans="1:3">
      <c r="A115" s="141" t="s">
        <v>199</v>
      </c>
      <c r="B115" s="144">
        <v>353</v>
      </c>
      <c r="C115" s="144">
        <v>347</v>
      </c>
    </row>
    <row r="116" spans="1:3">
      <c r="A116" s="141" t="s">
        <v>183</v>
      </c>
      <c r="B116" s="144">
        <v>97</v>
      </c>
      <c r="C116" s="144">
        <v>335</v>
      </c>
    </row>
    <row r="117" spans="1:3">
      <c r="A117" s="141" t="s">
        <v>214</v>
      </c>
      <c r="B117" s="144">
        <v>398</v>
      </c>
      <c r="C117" s="144">
        <v>328</v>
      </c>
    </row>
    <row r="118" spans="1:3">
      <c r="A118" s="141" t="s">
        <v>201</v>
      </c>
      <c r="B118" s="144">
        <v>401</v>
      </c>
      <c r="C118" s="144">
        <v>324</v>
      </c>
    </row>
    <row r="119" spans="1:3">
      <c r="A119" s="141" t="s">
        <v>208</v>
      </c>
      <c r="B119" s="144">
        <v>342</v>
      </c>
      <c r="C119" s="144">
        <v>290</v>
      </c>
    </row>
    <row r="120" spans="1:3">
      <c r="A120" s="141" t="s">
        <v>210</v>
      </c>
      <c r="B120" s="144">
        <v>168</v>
      </c>
      <c r="C120" s="144">
        <v>272</v>
      </c>
    </row>
    <row r="121" spans="1:3">
      <c r="A121" s="141" t="s">
        <v>163</v>
      </c>
      <c r="C121" s="144">
        <v>253</v>
      </c>
    </row>
    <row r="122" spans="1:3">
      <c r="A122" s="141" t="s">
        <v>260</v>
      </c>
      <c r="B122" s="144">
        <v>259</v>
      </c>
      <c r="C122" s="144">
        <v>243</v>
      </c>
    </row>
    <row r="123" spans="1:3">
      <c r="A123" s="141" t="s">
        <v>195</v>
      </c>
      <c r="B123" s="144">
        <v>267</v>
      </c>
      <c r="C123" s="144">
        <v>242</v>
      </c>
    </row>
    <row r="124" spans="1:3">
      <c r="A124" s="141" t="s">
        <v>219</v>
      </c>
      <c r="B124" s="144">
        <v>161</v>
      </c>
      <c r="C124" s="144">
        <v>191</v>
      </c>
    </row>
    <row r="125" spans="1:3">
      <c r="A125" s="141" t="s">
        <v>217</v>
      </c>
      <c r="B125" s="144">
        <v>201</v>
      </c>
      <c r="C125" s="144">
        <v>187</v>
      </c>
    </row>
    <row r="126" spans="1:3">
      <c r="A126" s="141" t="s">
        <v>204</v>
      </c>
      <c r="B126" s="144">
        <v>123</v>
      </c>
      <c r="C126" s="144">
        <v>175</v>
      </c>
    </row>
    <row r="127" spans="1:3">
      <c r="A127" s="141" t="s">
        <v>202</v>
      </c>
      <c r="B127" s="144">
        <v>163</v>
      </c>
      <c r="C127" s="144">
        <v>174</v>
      </c>
    </row>
    <row r="128" spans="1:3">
      <c r="A128" s="141" t="s">
        <v>215</v>
      </c>
      <c r="B128" s="144">
        <v>172</v>
      </c>
      <c r="C128" s="144">
        <v>165</v>
      </c>
    </row>
    <row r="129" spans="1:3">
      <c r="A129" s="141" t="s">
        <v>187</v>
      </c>
      <c r="B129" s="144">
        <v>134</v>
      </c>
      <c r="C129" s="144">
        <v>161</v>
      </c>
    </row>
    <row r="130" spans="1:3">
      <c r="A130" s="141" t="s">
        <v>207</v>
      </c>
      <c r="B130" s="144">
        <v>106</v>
      </c>
      <c r="C130" s="144">
        <v>144</v>
      </c>
    </row>
    <row r="131" spans="1:3">
      <c r="A131" s="141" t="s">
        <v>211</v>
      </c>
      <c r="B131" s="144">
        <v>85</v>
      </c>
      <c r="C131" s="144">
        <v>126</v>
      </c>
    </row>
    <row r="132" spans="1:3">
      <c r="A132" s="141" t="s">
        <v>212</v>
      </c>
      <c r="B132" s="144">
        <v>152</v>
      </c>
      <c r="C132" s="144">
        <v>120</v>
      </c>
    </row>
    <row r="133" spans="1:3">
      <c r="A133" s="141" t="s">
        <v>213</v>
      </c>
      <c r="B133" s="144">
        <v>79</v>
      </c>
      <c r="C133" s="144">
        <v>106</v>
      </c>
    </row>
    <row r="134" spans="1:3">
      <c r="A134" s="141" t="s">
        <v>233</v>
      </c>
      <c r="B134" s="144">
        <v>127</v>
      </c>
      <c r="C134" s="144">
        <v>98</v>
      </c>
    </row>
    <row r="135" spans="1:3">
      <c r="A135" s="141" t="s">
        <v>224</v>
      </c>
      <c r="B135" s="144">
        <v>115</v>
      </c>
      <c r="C135" s="144">
        <v>91</v>
      </c>
    </row>
    <row r="136" spans="1:3">
      <c r="A136" s="141" t="s">
        <v>218</v>
      </c>
      <c r="B136" s="144">
        <v>104</v>
      </c>
      <c r="C136" s="144">
        <v>91</v>
      </c>
    </row>
    <row r="137" spans="1:3">
      <c r="A137" s="141" t="s">
        <v>198</v>
      </c>
      <c r="B137" s="144">
        <v>45</v>
      </c>
      <c r="C137" s="144">
        <v>87</v>
      </c>
    </row>
    <row r="138" spans="1:3">
      <c r="A138" s="141" t="s">
        <v>223</v>
      </c>
      <c r="B138" s="144">
        <v>70</v>
      </c>
      <c r="C138" s="144">
        <v>83</v>
      </c>
    </row>
    <row r="139" spans="1:3">
      <c r="A139" s="141" t="s">
        <v>206</v>
      </c>
      <c r="B139" s="144">
        <v>10</v>
      </c>
      <c r="C139" s="144">
        <v>73</v>
      </c>
    </row>
    <row r="140" spans="1:3">
      <c r="A140" s="141" t="s">
        <v>220</v>
      </c>
      <c r="B140" s="144">
        <v>86</v>
      </c>
      <c r="C140" s="144">
        <v>68</v>
      </c>
    </row>
    <row r="141" spans="1:3">
      <c r="A141" s="141" t="s">
        <v>173</v>
      </c>
      <c r="B141" s="144">
        <v>53</v>
      </c>
      <c r="C141" s="144">
        <v>64</v>
      </c>
    </row>
    <row r="142" spans="1:3">
      <c r="A142" s="141" t="s">
        <v>229</v>
      </c>
      <c r="B142" s="144">
        <v>92</v>
      </c>
      <c r="C142" s="144">
        <v>66</v>
      </c>
    </row>
    <row r="143" spans="1:3">
      <c r="A143" s="141" t="s">
        <v>226</v>
      </c>
      <c r="B143" s="144">
        <v>70</v>
      </c>
      <c r="C143" s="144">
        <v>53</v>
      </c>
    </row>
    <row r="144" spans="1:3">
      <c r="A144" s="141" t="s">
        <v>222</v>
      </c>
      <c r="B144" s="144">
        <v>33</v>
      </c>
      <c r="C144" s="144">
        <v>46</v>
      </c>
    </row>
    <row r="145" spans="1:3">
      <c r="A145" s="141" t="s">
        <v>227</v>
      </c>
      <c r="B145" s="144">
        <v>51</v>
      </c>
      <c r="C145" s="144">
        <v>46</v>
      </c>
    </row>
    <row r="146" spans="1:3">
      <c r="A146" s="141" t="s">
        <v>225</v>
      </c>
      <c r="B146" s="144">
        <v>47</v>
      </c>
      <c r="C146" s="144">
        <v>38</v>
      </c>
    </row>
    <row r="147" spans="1:3">
      <c r="A147" s="141" t="s">
        <v>216</v>
      </c>
      <c r="B147" s="144">
        <v>28</v>
      </c>
      <c r="C147" s="144">
        <v>39</v>
      </c>
    </row>
    <row r="148" spans="1:3">
      <c r="A148" s="141" t="s">
        <v>232</v>
      </c>
      <c r="C148" s="144">
        <v>32</v>
      </c>
    </row>
    <row r="149" spans="1:3">
      <c r="A149" s="141" t="s">
        <v>231</v>
      </c>
      <c r="B149" s="144">
        <v>35</v>
      </c>
      <c r="C149" s="144">
        <v>31</v>
      </c>
    </row>
    <row r="150" spans="1:3">
      <c r="A150" s="141" t="s">
        <v>257</v>
      </c>
      <c r="B150" s="144">
        <v>15</v>
      </c>
      <c r="C150" s="144">
        <v>26</v>
      </c>
    </row>
    <row r="151" spans="1:3">
      <c r="A151" s="141" t="s">
        <v>192</v>
      </c>
      <c r="B151" s="144">
        <v>44</v>
      </c>
      <c r="C151" s="144">
        <v>25</v>
      </c>
    </row>
    <row r="152" spans="1:3">
      <c r="A152" s="141" t="s">
        <v>249</v>
      </c>
      <c r="B152" s="144">
        <v>25</v>
      </c>
      <c r="C152" s="144">
        <v>22</v>
      </c>
    </row>
    <row r="153" spans="1:3">
      <c r="A153" s="141" t="s">
        <v>250</v>
      </c>
      <c r="B153" s="144">
        <v>18</v>
      </c>
      <c r="C153" s="144">
        <v>15</v>
      </c>
    </row>
    <row r="154" spans="1:3">
      <c r="A154" s="141" t="s">
        <v>255</v>
      </c>
      <c r="B154" s="144">
        <v>14</v>
      </c>
      <c r="C154" s="144">
        <v>10</v>
      </c>
    </row>
    <row r="155" spans="1:3">
      <c r="A155" s="141" t="s">
        <v>246</v>
      </c>
      <c r="B155" s="144">
        <v>3</v>
      </c>
      <c r="C155" s="144">
        <v>9</v>
      </c>
    </row>
    <row r="156" spans="1:3">
      <c r="A156" s="141" t="s">
        <v>234</v>
      </c>
      <c r="B156" s="144">
        <v>12</v>
      </c>
      <c r="C156" s="144">
        <v>12</v>
      </c>
    </row>
    <row r="157" spans="1:3">
      <c r="A157" s="141" t="s">
        <v>203</v>
      </c>
      <c r="B157" s="144">
        <v>13</v>
      </c>
      <c r="C157" s="144">
        <v>10</v>
      </c>
    </row>
    <row r="158" spans="1:3">
      <c r="A158" s="141" t="s">
        <v>237</v>
      </c>
      <c r="B158" s="144">
        <v>19</v>
      </c>
      <c r="C158" s="144">
        <v>3</v>
      </c>
    </row>
    <row r="159" spans="1:3">
      <c r="A159" s="141" t="s">
        <v>245</v>
      </c>
      <c r="B159" s="144">
        <v>6</v>
      </c>
      <c r="C159" s="144">
        <v>7</v>
      </c>
    </row>
    <row r="160" spans="1:3">
      <c r="A160" s="141" t="s">
        <v>247</v>
      </c>
      <c r="B160" s="144">
        <v>2</v>
      </c>
      <c r="C160" s="144">
        <v>4</v>
      </c>
    </row>
    <row r="161" spans="1:3">
      <c r="A161" s="141" t="s">
        <v>248</v>
      </c>
      <c r="B161" s="144">
        <v>7</v>
      </c>
      <c r="C161" s="144">
        <v>6</v>
      </c>
    </row>
    <row r="162" spans="1:3">
      <c r="A162" s="141" t="s">
        <v>244</v>
      </c>
      <c r="B162" s="144">
        <v>1</v>
      </c>
      <c r="C162" s="144">
        <v>1</v>
      </c>
    </row>
    <row r="163" spans="1:3">
      <c r="A163" s="141" t="s">
        <v>235</v>
      </c>
      <c r="B163" s="144">
        <v>2</v>
      </c>
      <c r="C163" s="144">
        <v>2</v>
      </c>
    </row>
    <row r="164" spans="1:3">
      <c r="A164" s="141" t="s">
        <v>236</v>
      </c>
      <c r="B164" s="144">
        <v>1</v>
      </c>
      <c r="C164" s="144">
        <v>2</v>
      </c>
    </row>
    <row r="165" spans="1:3">
      <c r="A165" s="141" t="s">
        <v>519</v>
      </c>
      <c r="B165" s="144">
        <v>3</v>
      </c>
    </row>
    <row r="166" spans="1:3">
      <c r="A166" s="141" t="s">
        <v>256</v>
      </c>
      <c r="B166" s="144">
        <v>99</v>
      </c>
    </row>
    <row r="167" spans="1:3">
      <c r="A167" s="141" t="s">
        <v>254</v>
      </c>
    </row>
  </sheetData>
  <pageMargins left="0.7" right="0.7" top="0.75" bottom="0.75" header="0.3" footer="0.3"/>
  <pageSetup paperSize="9" orientation="portrait" verticalDpi="0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EFC01B-E93E-46D7-91DA-E7C57F5AC2B9}">
  <sheetPr>
    <tabColor rgb="FFB8EBF7"/>
  </sheetPr>
  <dimension ref="A1"/>
  <sheetViews>
    <sheetView workbookViewId="0">
      <selection activeCell="B1" sqref="B1"/>
    </sheetView>
  </sheetViews>
  <sheetFormatPr defaultRowHeight="15"/>
  <sheetData>
    <row r="1" spans="1:1">
      <c r="A1" s="2" t="s">
        <v>32</v>
      </c>
    </row>
  </sheetData>
  <hyperlinks>
    <hyperlink ref="A1" location="Contents!A1" display="Contents" xr:uid="{7D284AEA-6CE6-4500-ACA2-A803D60FCEF1}"/>
  </hyperlinks>
  <pageMargins left="0.7" right="0.7" top="0.75" bottom="0.75" header="0.3" footer="0.3"/>
  <pageSetup paperSize="9" orientation="portrait" verticalDpi="0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06C469-A1EE-4918-89A8-9D6B4056360E}">
  <dimension ref="A1:I39"/>
  <sheetViews>
    <sheetView workbookViewId="0">
      <selection activeCell="E2" sqref="E2"/>
    </sheetView>
  </sheetViews>
  <sheetFormatPr defaultRowHeight="15"/>
  <cols>
    <col min="1" max="1" width="16" customWidth="1"/>
    <col min="2" max="2" width="20.28515625" customWidth="1"/>
    <col min="3" max="3" width="26" customWidth="1"/>
    <col min="4" max="4" width="17.140625" customWidth="1"/>
    <col min="5" max="5" width="15.7109375" customWidth="1"/>
  </cols>
  <sheetData>
    <row r="1" spans="1:9" ht="15" customHeight="1">
      <c r="A1" s="187" t="s">
        <v>797</v>
      </c>
      <c r="B1" s="187"/>
      <c r="C1" s="187"/>
      <c r="D1" s="187"/>
      <c r="E1" s="187"/>
      <c r="F1" s="187"/>
      <c r="G1" s="187"/>
    </row>
    <row r="2" spans="1:9" ht="48.75" customHeight="1">
      <c r="A2" s="184" t="s">
        <v>262</v>
      </c>
      <c r="B2" s="184" t="s">
        <v>50</v>
      </c>
      <c r="C2" s="184" t="s">
        <v>503</v>
      </c>
      <c r="D2" s="184" t="s">
        <v>504</v>
      </c>
      <c r="E2" s="184" t="s">
        <v>505</v>
      </c>
      <c r="F2" s="172"/>
      <c r="G2" s="172"/>
    </row>
    <row r="3" spans="1:9">
      <c r="A3" s="172" t="s">
        <v>264</v>
      </c>
      <c r="B3" s="178">
        <v>0.18099999999999999</v>
      </c>
      <c r="C3" s="178">
        <v>0.57599999999999996</v>
      </c>
      <c r="D3" s="178">
        <v>6.2759941354238347E-2</v>
      </c>
      <c r="E3" s="178">
        <v>0.1806199694802669</v>
      </c>
      <c r="F3" s="178"/>
      <c r="G3" s="172"/>
    </row>
    <row r="4" spans="1:9">
      <c r="A4" s="177" t="s">
        <v>265</v>
      </c>
      <c r="B4" s="178">
        <v>0.29596599433238874</v>
      </c>
      <c r="C4" s="178">
        <v>0.26996166027671281</v>
      </c>
      <c r="D4" s="178">
        <v>4.1506917819636606E-2</v>
      </c>
      <c r="E4" s="178">
        <v>0.39256542757126189</v>
      </c>
      <c r="F4" s="178"/>
      <c r="G4" s="172"/>
    </row>
    <row r="5" spans="1:9">
      <c r="A5" s="172" t="s">
        <v>266</v>
      </c>
      <c r="B5" s="178">
        <v>0.16226495955429368</v>
      </c>
      <c r="C5" s="178">
        <v>0.21744254566882734</v>
      </c>
      <c r="D5" s="178">
        <v>0.1596935769004125</v>
      </c>
      <c r="E5" s="178">
        <v>0.46059891787646651</v>
      </c>
      <c r="F5" s="178"/>
      <c r="G5" s="172"/>
    </row>
    <row r="6" spans="1:9">
      <c r="A6" s="177" t="s">
        <v>267</v>
      </c>
      <c r="B6" s="178">
        <v>0.30899768919699594</v>
      </c>
      <c r="C6" s="178">
        <v>0.40453495089543617</v>
      </c>
      <c r="D6" s="178">
        <v>2.8235124205661467E-2</v>
      </c>
      <c r="E6" s="178">
        <v>0.2582322357019064</v>
      </c>
      <c r="F6" s="178"/>
      <c r="G6" s="172"/>
    </row>
    <row r="7" spans="1:9">
      <c r="A7" s="172" t="s">
        <v>268</v>
      </c>
      <c r="B7" s="178">
        <v>0.78436213991769543</v>
      </c>
      <c r="C7" s="178">
        <v>0.18304526748971192</v>
      </c>
      <c r="D7" s="178">
        <v>0</v>
      </c>
      <c r="E7" s="178">
        <v>3.259259259259259E-2</v>
      </c>
      <c r="F7" s="178"/>
      <c r="G7" s="172"/>
    </row>
    <row r="8" spans="1:9">
      <c r="A8" s="172" t="s">
        <v>269</v>
      </c>
      <c r="B8" s="178">
        <v>0.72976680384087789</v>
      </c>
      <c r="C8" s="178">
        <v>0.25788751714677638</v>
      </c>
      <c r="D8" s="178">
        <v>0</v>
      </c>
      <c r="E8" s="178">
        <v>1.2345679012345678E-2</v>
      </c>
      <c r="F8" s="178"/>
      <c r="G8" s="172"/>
    </row>
    <row r="9" spans="1:9">
      <c r="A9" s="172" t="s">
        <v>270</v>
      </c>
      <c r="B9" s="178">
        <v>0.98566308243727596</v>
      </c>
      <c r="C9" s="178">
        <v>8.9605734767025085E-3</v>
      </c>
      <c r="D9" s="178">
        <v>0</v>
      </c>
      <c r="E9" s="178">
        <v>5.3763440860215058E-3</v>
      </c>
      <c r="F9" s="178"/>
      <c r="G9" s="172"/>
    </row>
    <row r="10" spans="1:9">
      <c r="A10" s="38"/>
    </row>
    <row r="11" spans="1:9">
      <c r="A11" s="5"/>
      <c r="B11" s="5"/>
      <c r="C11" s="5"/>
      <c r="D11" s="5"/>
      <c r="E11" s="5"/>
      <c r="F11" s="5"/>
      <c r="G11" s="5"/>
      <c r="H11" s="5"/>
      <c r="I11" s="5"/>
    </row>
    <row r="12" spans="1:9">
      <c r="A12" s="5"/>
      <c r="B12" s="5"/>
      <c r="C12" s="5"/>
      <c r="D12" s="5"/>
      <c r="E12" s="5"/>
      <c r="F12" s="5"/>
      <c r="G12" s="5"/>
      <c r="H12" s="5"/>
      <c r="I12" s="5"/>
    </row>
    <row r="13" spans="1:9">
      <c r="A13" s="5"/>
      <c r="B13" s="5"/>
      <c r="C13" s="5"/>
      <c r="D13" s="5"/>
      <c r="E13" s="5"/>
      <c r="F13" s="5"/>
      <c r="G13" s="5"/>
      <c r="H13" s="5"/>
      <c r="I13" s="5"/>
    </row>
    <row r="14" spans="1:9">
      <c r="A14" s="5"/>
      <c r="B14" s="5"/>
      <c r="C14" s="5"/>
      <c r="D14" s="5"/>
      <c r="E14" s="5"/>
      <c r="F14" s="5"/>
      <c r="G14" s="5"/>
      <c r="H14" s="5"/>
      <c r="I14" s="5"/>
    </row>
    <row r="15" spans="1:9">
      <c r="A15" s="5"/>
      <c r="B15" s="5"/>
      <c r="C15" s="5"/>
      <c r="D15" s="5"/>
      <c r="E15" s="5"/>
      <c r="F15" s="5"/>
      <c r="G15" s="5"/>
      <c r="H15" s="5"/>
      <c r="I15" s="5"/>
    </row>
    <row r="16" spans="1:9">
      <c r="A16" s="5"/>
      <c r="B16" s="5"/>
      <c r="C16" s="5"/>
      <c r="D16" s="5"/>
      <c r="E16" s="5"/>
      <c r="F16" s="5"/>
      <c r="G16" s="5"/>
      <c r="H16" s="5"/>
      <c r="I16" s="5"/>
    </row>
    <row r="17" spans="1:9">
      <c r="A17" s="5"/>
      <c r="B17" s="5"/>
      <c r="C17" s="5"/>
      <c r="D17" s="5"/>
      <c r="E17" s="5"/>
      <c r="F17" s="5"/>
      <c r="G17" s="5"/>
      <c r="H17" s="5"/>
      <c r="I17" s="5"/>
    </row>
    <row r="18" spans="1:9">
      <c r="A18" s="5"/>
      <c r="B18" s="5"/>
      <c r="C18" s="5"/>
      <c r="D18" s="5"/>
      <c r="E18" s="5"/>
      <c r="F18" s="5"/>
      <c r="G18" s="5"/>
      <c r="H18" s="5"/>
      <c r="I18" s="5"/>
    </row>
    <row r="19" spans="1:9">
      <c r="A19" s="5"/>
      <c r="B19" s="5"/>
      <c r="C19" s="5"/>
      <c r="D19" s="5"/>
      <c r="E19" s="5"/>
      <c r="F19" s="5"/>
      <c r="G19" s="5"/>
      <c r="H19" s="5"/>
      <c r="I19" s="5"/>
    </row>
    <row r="20" spans="1:9">
      <c r="A20" s="5"/>
      <c r="B20" s="5"/>
      <c r="C20" s="5"/>
      <c r="D20" s="5"/>
      <c r="E20" s="5"/>
      <c r="F20" s="5"/>
      <c r="G20" s="5"/>
      <c r="H20" s="5"/>
      <c r="I20" s="5"/>
    </row>
    <row r="21" spans="1:9">
      <c r="A21" s="5"/>
      <c r="B21" s="5"/>
      <c r="C21" s="5"/>
      <c r="D21" s="5"/>
      <c r="E21" s="5"/>
      <c r="F21" s="5"/>
      <c r="G21" s="5"/>
      <c r="H21" s="5"/>
      <c r="I21" s="5"/>
    </row>
    <row r="22" spans="1:9">
      <c r="A22" s="5"/>
      <c r="B22" s="5"/>
      <c r="C22" s="5"/>
      <c r="D22" s="5"/>
      <c r="E22" s="5"/>
      <c r="F22" s="5"/>
      <c r="G22" s="5"/>
      <c r="H22" s="5"/>
      <c r="I22" s="5"/>
    </row>
    <row r="23" spans="1:9">
      <c r="A23" s="5"/>
      <c r="B23" s="5"/>
      <c r="C23" s="5"/>
      <c r="D23" s="5"/>
      <c r="E23" s="5"/>
      <c r="F23" s="5"/>
      <c r="G23" s="5"/>
      <c r="H23" s="5"/>
      <c r="I23" s="5"/>
    </row>
    <row r="24" spans="1:9">
      <c r="A24" s="5"/>
      <c r="B24" s="5"/>
      <c r="C24" s="5"/>
      <c r="D24" s="5"/>
      <c r="E24" s="5"/>
      <c r="F24" s="5"/>
      <c r="G24" s="5"/>
      <c r="H24" s="5"/>
      <c r="I24" s="5"/>
    </row>
    <row r="25" spans="1:9">
      <c r="A25" s="5"/>
      <c r="B25" s="5"/>
      <c r="C25" s="5"/>
      <c r="D25" s="5"/>
      <c r="E25" s="5"/>
      <c r="F25" s="5"/>
      <c r="G25" s="5"/>
      <c r="H25" s="5"/>
      <c r="I25" s="5"/>
    </row>
    <row r="26" spans="1:9">
      <c r="A26" s="5"/>
      <c r="B26" s="5"/>
      <c r="C26" s="5"/>
      <c r="D26" s="5"/>
      <c r="E26" s="5"/>
      <c r="F26" s="5"/>
      <c r="G26" s="5"/>
      <c r="H26" s="5"/>
      <c r="I26" s="5"/>
    </row>
    <row r="27" spans="1:9">
      <c r="A27" s="5"/>
      <c r="B27" s="5"/>
      <c r="C27" s="5"/>
      <c r="D27" s="5"/>
      <c r="E27" s="5"/>
      <c r="F27" s="5"/>
      <c r="G27" s="5"/>
      <c r="H27" s="5"/>
      <c r="I27" s="5"/>
    </row>
    <row r="28" spans="1:9">
      <c r="A28" s="5"/>
      <c r="B28" s="5"/>
      <c r="C28" s="5"/>
      <c r="D28" s="5"/>
      <c r="E28" s="5"/>
      <c r="F28" s="5"/>
      <c r="G28" s="5"/>
      <c r="H28" s="5"/>
      <c r="I28" s="5"/>
    </row>
    <row r="29" spans="1:9">
      <c r="A29" s="5"/>
      <c r="B29" s="5"/>
      <c r="C29" s="5"/>
      <c r="D29" s="5"/>
      <c r="E29" s="5"/>
      <c r="F29" s="5"/>
      <c r="G29" s="5"/>
      <c r="H29" s="5"/>
      <c r="I29" s="5"/>
    </row>
    <row r="30" spans="1:9">
      <c r="A30" s="5"/>
      <c r="B30" s="5"/>
      <c r="C30" s="5"/>
      <c r="D30" s="5"/>
      <c r="E30" s="5"/>
      <c r="F30" s="5"/>
      <c r="G30" s="5"/>
      <c r="H30" s="5"/>
      <c r="I30" s="5"/>
    </row>
    <row r="31" spans="1:9">
      <c r="A31" s="5"/>
      <c r="B31" s="5"/>
      <c r="C31" s="5"/>
      <c r="D31" s="5"/>
      <c r="E31" s="5"/>
      <c r="F31" s="5"/>
      <c r="G31" s="5"/>
      <c r="H31" s="5"/>
      <c r="I31" s="5"/>
    </row>
    <row r="32" spans="1:9">
      <c r="A32" s="5"/>
      <c r="B32" s="5"/>
      <c r="C32" s="5"/>
      <c r="D32" s="5"/>
      <c r="E32" s="5"/>
      <c r="F32" s="5"/>
      <c r="G32" s="5"/>
      <c r="H32" s="5"/>
      <c r="I32" s="5"/>
    </row>
    <row r="33" spans="1:9">
      <c r="A33" s="5"/>
      <c r="B33" s="5"/>
      <c r="C33" s="5"/>
      <c r="D33" s="5"/>
      <c r="E33" s="5"/>
      <c r="F33" s="5"/>
      <c r="G33" s="5"/>
      <c r="H33" s="5"/>
      <c r="I33" s="5"/>
    </row>
    <row r="34" spans="1:9">
      <c r="A34" s="5"/>
      <c r="B34" s="5"/>
      <c r="C34" s="5"/>
      <c r="D34" s="5"/>
      <c r="E34" s="5"/>
      <c r="F34" s="5"/>
      <c r="G34" s="5"/>
      <c r="H34" s="5"/>
      <c r="I34" s="5"/>
    </row>
    <row r="35" spans="1:9">
      <c r="A35" s="5"/>
      <c r="B35" s="5"/>
      <c r="C35" s="5"/>
      <c r="D35" s="5"/>
      <c r="E35" s="5"/>
      <c r="F35" s="5"/>
      <c r="G35" s="5"/>
      <c r="H35" s="5"/>
      <c r="I35" s="5"/>
    </row>
    <row r="36" spans="1:9">
      <c r="A36" s="5"/>
      <c r="B36" s="5"/>
      <c r="C36" s="5"/>
      <c r="D36" s="5"/>
      <c r="E36" s="5"/>
      <c r="F36" s="5"/>
      <c r="G36" s="5"/>
      <c r="H36" s="5"/>
      <c r="I36" s="5"/>
    </row>
    <row r="37" spans="1:9">
      <c r="A37" s="5"/>
      <c r="B37" s="5"/>
      <c r="C37" s="5"/>
      <c r="D37" s="5"/>
      <c r="E37" s="5"/>
      <c r="F37" s="5"/>
      <c r="G37" s="5"/>
      <c r="H37" s="5"/>
      <c r="I37" s="5"/>
    </row>
    <row r="38" spans="1:9">
      <c r="A38" s="5"/>
      <c r="B38" s="5"/>
      <c r="C38" s="5"/>
      <c r="D38" s="5"/>
      <c r="E38" s="5"/>
      <c r="F38" s="5"/>
      <c r="G38" s="5"/>
      <c r="H38" s="5"/>
      <c r="I38" s="5"/>
    </row>
    <row r="39" spans="1:9">
      <c r="A39" s="5"/>
      <c r="B39" s="5"/>
      <c r="C39" s="5"/>
      <c r="D39" s="5"/>
      <c r="E39" s="5"/>
      <c r="F39" s="5"/>
      <c r="G39" s="5"/>
      <c r="H39" s="5"/>
      <c r="I39" s="5"/>
    </row>
  </sheetData>
  <mergeCells count="1">
    <mergeCell ref="A1:G1"/>
  </mergeCells>
  <pageMargins left="0.7" right="0.7" top="0.75" bottom="0.75" header="0.3" footer="0.3"/>
  <tableParts count="1">
    <tablePart r:id="rId1"/>
  </tablePart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36E6C6-BE33-4AD6-97DC-18A4E2A6AE6F}">
  <dimension ref="A1:D66"/>
  <sheetViews>
    <sheetView workbookViewId="0">
      <selection activeCell="D2" sqref="D2"/>
    </sheetView>
  </sheetViews>
  <sheetFormatPr defaultRowHeight="15"/>
  <cols>
    <col min="2" max="2" width="15" customWidth="1"/>
    <col min="3" max="3" width="21" customWidth="1"/>
    <col min="4" max="4" width="10.5703125" style="236" bestFit="1" customWidth="1"/>
  </cols>
  <sheetData>
    <row r="1" spans="1:4">
      <c r="A1" s="1" t="s">
        <v>804</v>
      </c>
    </row>
    <row r="2" spans="1:4">
      <c r="A2" t="s">
        <v>262</v>
      </c>
      <c r="B2" t="s">
        <v>805</v>
      </c>
      <c r="C2" t="s">
        <v>271</v>
      </c>
      <c r="D2" s="238" t="s">
        <v>87</v>
      </c>
    </row>
    <row r="3" spans="1:4">
      <c r="A3" t="s">
        <v>264</v>
      </c>
      <c r="B3">
        <v>1</v>
      </c>
      <c r="C3" t="s">
        <v>272</v>
      </c>
      <c r="D3" s="236">
        <v>89425</v>
      </c>
    </row>
    <row r="4" spans="1:4">
      <c r="A4" t="s">
        <v>264</v>
      </c>
      <c r="B4">
        <v>2</v>
      </c>
      <c r="C4" t="s">
        <v>273</v>
      </c>
      <c r="D4" s="236">
        <v>62935</v>
      </c>
    </row>
    <row r="5" spans="1:4">
      <c r="A5" t="s">
        <v>264</v>
      </c>
      <c r="B5">
        <v>3</v>
      </c>
      <c r="C5" t="s">
        <v>274</v>
      </c>
      <c r="D5" s="236">
        <v>43155</v>
      </c>
    </row>
    <row r="6" spans="1:4">
      <c r="A6" t="s">
        <v>264</v>
      </c>
      <c r="B6">
        <v>4</v>
      </c>
      <c r="C6" t="s">
        <v>276</v>
      </c>
      <c r="D6" s="236">
        <v>31735</v>
      </c>
    </row>
    <row r="7" spans="1:4">
      <c r="A7" t="s">
        <v>264</v>
      </c>
      <c r="B7">
        <v>5</v>
      </c>
      <c r="C7" t="s">
        <v>803</v>
      </c>
      <c r="D7" s="236">
        <v>20515</v>
      </c>
    </row>
    <row r="8" spans="1:4">
      <c r="A8" t="s">
        <v>264</v>
      </c>
      <c r="B8">
        <v>6</v>
      </c>
      <c r="C8" t="s">
        <v>283</v>
      </c>
      <c r="D8" s="236">
        <v>16035</v>
      </c>
    </row>
    <row r="9" spans="1:4">
      <c r="A9" t="s">
        <v>264</v>
      </c>
      <c r="B9">
        <v>7</v>
      </c>
      <c r="C9" t="s">
        <v>284</v>
      </c>
      <c r="D9" s="236">
        <v>15160</v>
      </c>
    </row>
    <row r="10" spans="1:4">
      <c r="A10" t="s">
        <v>264</v>
      </c>
      <c r="B10">
        <v>8</v>
      </c>
      <c r="C10" t="s">
        <v>285</v>
      </c>
      <c r="D10" s="236">
        <v>15005</v>
      </c>
    </row>
    <row r="11" spans="1:4">
      <c r="A11" t="s">
        <v>264</v>
      </c>
      <c r="B11">
        <v>9</v>
      </c>
      <c r="C11" t="s">
        <v>286</v>
      </c>
      <c r="D11" s="236">
        <v>12620</v>
      </c>
    </row>
    <row r="12" spans="1:4">
      <c r="A12" t="s">
        <v>264</v>
      </c>
      <c r="B12">
        <v>10</v>
      </c>
      <c r="C12" t="s">
        <v>290</v>
      </c>
      <c r="D12" s="236">
        <v>10450</v>
      </c>
    </row>
    <row r="13" spans="1:4">
      <c r="A13" t="s">
        <v>265</v>
      </c>
      <c r="B13">
        <v>1</v>
      </c>
      <c r="C13" t="s">
        <v>277</v>
      </c>
      <c r="D13" s="236">
        <v>30515</v>
      </c>
    </row>
    <row r="14" spans="1:4">
      <c r="A14" t="s">
        <v>265</v>
      </c>
      <c r="B14">
        <v>2</v>
      </c>
      <c r="C14" t="s">
        <v>281</v>
      </c>
      <c r="D14" s="236">
        <v>16635</v>
      </c>
    </row>
    <row r="15" spans="1:4">
      <c r="A15" t="s">
        <v>265</v>
      </c>
      <c r="B15">
        <v>3</v>
      </c>
      <c r="C15" t="s">
        <v>287</v>
      </c>
      <c r="D15" s="236">
        <v>11800</v>
      </c>
    </row>
    <row r="16" spans="1:4">
      <c r="A16" t="s">
        <v>265</v>
      </c>
      <c r="B16">
        <v>4</v>
      </c>
      <c r="C16" t="s">
        <v>289</v>
      </c>
      <c r="D16" s="236">
        <v>10745</v>
      </c>
    </row>
    <row r="17" spans="1:4">
      <c r="A17" t="s">
        <v>265</v>
      </c>
      <c r="B17">
        <v>5</v>
      </c>
      <c r="C17" t="s">
        <v>292</v>
      </c>
      <c r="D17" s="236">
        <v>7450</v>
      </c>
    </row>
    <row r="18" spans="1:4">
      <c r="A18" t="s">
        <v>265</v>
      </c>
      <c r="B18">
        <v>6</v>
      </c>
      <c r="C18" t="s">
        <v>297</v>
      </c>
      <c r="D18" s="236">
        <v>5695</v>
      </c>
    </row>
    <row r="19" spans="1:4">
      <c r="A19" t="s">
        <v>265</v>
      </c>
      <c r="B19">
        <v>7</v>
      </c>
      <c r="C19" t="s">
        <v>299</v>
      </c>
      <c r="D19" s="236">
        <v>4410</v>
      </c>
    </row>
    <row r="20" spans="1:4">
      <c r="A20" t="s">
        <v>265</v>
      </c>
      <c r="B20">
        <v>8</v>
      </c>
      <c r="C20" t="s">
        <v>300</v>
      </c>
      <c r="D20" s="236">
        <v>3805</v>
      </c>
    </row>
    <row r="21" spans="1:4">
      <c r="A21" t="s">
        <v>265</v>
      </c>
      <c r="B21">
        <v>9</v>
      </c>
      <c r="C21" t="s">
        <v>304</v>
      </c>
      <c r="D21" s="236">
        <v>3520</v>
      </c>
    </row>
    <row r="22" spans="1:4">
      <c r="A22" t="s">
        <v>265</v>
      </c>
      <c r="B22">
        <v>10</v>
      </c>
      <c r="C22" t="s">
        <v>307</v>
      </c>
      <c r="D22" s="236">
        <v>3025</v>
      </c>
    </row>
    <row r="23" spans="1:4">
      <c r="A23" t="s">
        <v>267</v>
      </c>
      <c r="B23">
        <v>1</v>
      </c>
      <c r="C23" t="s">
        <v>275</v>
      </c>
      <c r="D23" s="236">
        <v>32040</v>
      </c>
    </row>
    <row r="24" spans="1:4">
      <c r="A24" t="s">
        <v>267</v>
      </c>
      <c r="B24">
        <v>2</v>
      </c>
      <c r="C24" t="s">
        <v>294</v>
      </c>
      <c r="D24" s="236">
        <v>6695</v>
      </c>
    </row>
    <row r="25" spans="1:4">
      <c r="A25" t="s">
        <v>267</v>
      </c>
      <c r="B25">
        <v>3</v>
      </c>
      <c r="C25" t="s">
        <v>296</v>
      </c>
      <c r="D25" s="236">
        <v>6165</v>
      </c>
    </row>
    <row r="26" spans="1:4">
      <c r="A26" t="s">
        <v>267</v>
      </c>
      <c r="B26">
        <v>4</v>
      </c>
      <c r="C26" t="s">
        <v>303</v>
      </c>
      <c r="D26" s="236">
        <v>3600</v>
      </c>
    </row>
    <row r="27" spans="1:4">
      <c r="A27" t="s">
        <v>267</v>
      </c>
      <c r="B27">
        <v>5</v>
      </c>
      <c r="C27" t="s">
        <v>305</v>
      </c>
      <c r="D27" s="236">
        <v>3350</v>
      </c>
    </row>
    <row r="28" spans="1:4">
      <c r="A28" t="s">
        <v>267</v>
      </c>
      <c r="B28">
        <v>6</v>
      </c>
      <c r="C28" t="s">
        <v>306</v>
      </c>
      <c r="D28" s="236">
        <v>3235</v>
      </c>
    </row>
    <row r="29" spans="1:4">
      <c r="A29" t="s">
        <v>267</v>
      </c>
      <c r="B29">
        <v>7</v>
      </c>
      <c r="C29" t="s">
        <v>316</v>
      </c>
      <c r="D29" s="236">
        <v>2110</v>
      </c>
    </row>
    <row r="30" spans="1:4">
      <c r="A30" t="s">
        <v>267</v>
      </c>
      <c r="B30">
        <v>8</v>
      </c>
      <c r="C30" t="s">
        <v>317</v>
      </c>
      <c r="D30" s="236">
        <v>2050</v>
      </c>
    </row>
    <row r="31" spans="1:4">
      <c r="A31" t="s">
        <v>267</v>
      </c>
      <c r="B31">
        <v>9</v>
      </c>
      <c r="C31" t="s">
        <v>321</v>
      </c>
      <c r="D31" s="236">
        <v>1515</v>
      </c>
    </row>
    <row r="32" spans="1:4">
      <c r="A32" t="s">
        <v>267</v>
      </c>
      <c r="B32">
        <v>10</v>
      </c>
      <c r="C32" t="s">
        <v>326</v>
      </c>
      <c r="D32" s="236">
        <v>1090</v>
      </c>
    </row>
    <row r="33" spans="1:4">
      <c r="A33" t="s">
        <v>266</v>
      </c>
      <c r="B33">
        <v>1</v>
      </c>
      <c r="C33" t="s">
        <v>278</v>
      </c>
      <c r="D33" s="236">
        <v>27840</v>
      </c>
    </row>
    <row r="34" spans="1:4">
      <c r="A34" t="s">
        <v>266</v>
      </c>
      <c r="B34">
        <v>2</v>
      </c>
      <c r="C34" t="s">
        <v>279</v>
      </c>
      <c r="D34" s="236">
        <v>22010</v>
      </c>
    </row>
    <row r="35" spans="1:4">
      <c r="A35" t="s">
        <v>266</v>
      </c>
      <c r="B35">
        <v>3</v>
      </c>
      <c r="C35" t="s">
        <v>282</v>
      </c>
      <c r="D35" s="236">
        <v>16235</v>
      </c>
    </row>
    <row r="36" spans="1:4">
      <c r="A36" t="s">
        <v>266</v>
      </c>
      <c r="B36">
        <v>4</v>
      </c>
      <c r="C36" t="s">
        <v>288</v>
      </c>
      <c r="D36" s="236">
        <v>11305</v>
      </c>
    </row>
    <row r="37" spans="1:4">
      <c r="A37" t="s">
        <v>266</v>
      </c>
      <c r="B37">
        <v>5</v>
      </c>
      <c r="C37" t="s">
        <v>298</v>
      </c>
      <c r="D37" s="236">
        <v>4695</v>
      </c>
    </row>
    <row r="38" spans="1:4">
      <c r="A38" t="s">
        <v>266</v>
      </c>
      <c r="B38">
        <v>6</v>
      </c>
      <c r="C38" t="s">
        <v>301</v>
      </c>
      <c r="D38" s="236">
        <v>3770</v>
      </c>
    </row>
    <row r="39" spans="1:4">
      <c r="A39" t="s">
        <v>266</v>
      </c>
      <c r="B39">
        <v>7</v>
      </c>
      <c r="C39" t="s">
        <v>302</v>
      </c>
      <c r="D39" s="236">
        <v>3640</v>
      </c>
    </row>
    <row r="40" spans="1:4">
      <c r="A40" t="s">
        <v>266</v>
      </c>
      <c r="B40">
        <v>8</v>
      </c>
      <c r="C40" t="s">
        <v>309</v>
      </c>
      <c r="D40" s="236">
        <v>2650</v>
      </c>
    </row>
    <row r="41" spans="1:4">
      <c r="A41" t="s">
        <v>266</v>
      </c>
      <c r="B41">
        <v>9</v>
      </c>
      <c r="C41" t="s">
        <v>364</v>
      </c>
      <c r="D41" s="236">
        <v>345</v>
      </c>
    </row>
    <row r="42" spans="1:4">
      <c r="A42" t="s">
        <v>266</v>
      </c>
      <c r="B42">
        <v>10</v>
      </c>
      <c r="C42" t="s">
        <v>365</v>
      </c>
      <c r="D42" s="236">
        <v>345</v>
      </c>
    </row>
    <row r="43" spans="1:4">
      <c r="A43" t="s">
        <v>268</v>
      </c>
      <c r="B43">
        <v>1</v>
      </c>
      <c r="C43" t="s">
        <v>291</v>
      </c>
      <c r="D43" s="236">
        <v>9540</v>
      </c>
    </row>
    <row r="44" spans="1:4">
      <c r="A44" t="s">
        <v>268</v>
      </c>
      <c r="B44">
        <v>2</v>
      </c>
      <c r="C44" t="s">
        <v>293</v>
      </c>
      <c r="D44" s="236">
        <v>6935</v>
      </c>
    </row>
    <row r="45" spans="1:4">
      <c r="A45" t="s">
        <v>268</v>
      </c>
      <c r="B45">
        <v>3</v>
      </c>
      <c r="C45" t="s">
        <v>295</v>
      </c>
      <c r="D45" s="236">
        <v>6665</v>
      </c>
    </row>
    <row r="46" spans="1:4">
      <c r="A46" t="s">
        <v>268</v>
      </c>
      <c r="B46">
        <v>4</v>
      </c>
      <c r="C46" t="s">
        <v>322</v>
      </c>
      <c r="D46" s="236">
        <v>1450</v>
      </c>
    </row>
    <row r="47" spans="1:4">
      <c r="A47" t="s">
        <v>268</v>
      </c>
      <c r="B47">
        <v>5</v>
      </c>
      <c r="C47" t="s">
        <v>333</v>
      </c>
      <c r="D47" s="236">
        <v>820</v>
      </c>
    </row>
    <row r="48" spans="1:4">
      <c r="A48" t="s">
        <v>268</v>
      </c>
      <c r="B48">
        <v>6</v>
      </c>
      <c r="C48" t="s">
        <v>335</v>
      </c>
      <c r="D48" s="236">
        <v>785</v>
      </c>
    </row>
    <row r="49" spans="1:4">
      <c r="A49" t="s">
        <v>268</v>
      </c>
      <c r="B49">
        <v>7</v>
      </c>
      <c r="C49" t="s">
        <v>343</v>
      </c>
      <c r="D49" s="236">
        <v>655</v>
      </c>
    </row>
    <row r="50" spans="1:4">
      <c r="A50" t="s">
        <v>268</v>
      </c>
      <c r="B50">
        <v>8</v>
      </c>
      <c r="C50" t="s">
        <v>352</v>
      </c>
      <c r="D50" s="236">
        <v>475</v>
      </c>
    </row>
    <row r="51" spans="1:4">
      <c r="A51" t="s">
        <v>268</v>
      </c>
      <c r="B51">
        <v>9</v>
      </c>
      <c r="C51" t="s">
        <v>353</v>
      </c>
      <c r="D51" s="236">
        <v>470</v>
      </c>
    </row>
    <row r="52" spans="1:4">
      <c r="A52" t="s">
        <v>268</v>
      </c>
      <c r="B52">
        <v>10</v>
      </c>
      <c r="C52" t="s">
        <v>360</v>
      </c>
      <c r="D52" s="236">
        <v>370</v>
      </c>
    </row>
    <row r="53" spans="1:4">
      <c r="A53" t="s">
        <v>269</v>
      </c>
      <c r="B53">
        <v>1</v>
      </c>
      <c r="C53" t="s">
        <v>323</v>
      </c>
      <c r="D53" s="236">
        <v>1405</v>
      </c>
    </row>
    <row r="54" spans="1:4">
      <c r="A54" t="s">
        <v>269</v>
      </c>
      <c r="B54">
        <v>2</v>
      </c>
      <c r="C54" t="s">
        <v>337</v>
      </c>
      <c r="D54" s="236">
        <v>760</v>
      </c>
    </row>
    <row r="55" spans="1:4">
      <c r="A55" t="s">
        <v>269</v>
      </c>
      <c r="B55">
        <v>3</v>
      </c>
      <c r="C55" t="s">
        <v>356</v>
      </c>
      <c r="D55" s="236">
        <v>440</v>
      </c>
    </row>
    <row r="56" spans="1:4">
      <c r="A56" t="s">
        <v>269</v>
      </c>
      <c r="B56">
        <v>4</v>
      </c>
      <c r="C56" t="s">
        <v>369</v>
      </c>
      <c r="D56" s="236">
        <v>310</v>
      </c>
    </row>
    <row r="57" spans="1:4">
      <c r="A57" t="s">
        <v>269</v>
      </c>
      <c r="B57">
        <v>5</v>
      </c>
      <c r="C57" t="s">
        <v>385</v>
      </c>
      <c r="D57" s="236">
        <v>185</v>
      </c>
    </row>
    <row r="58" spans="1:4">
      <c r="A58" t="s">
        <v>269</v>
      </c>
      <c r="B58">
        <v>6</v>
      </c>
      <c r="C58" t="s">
        <v>391</v>
      </c>
      <c r="D58" s="236">
        <v>150</v>
      </c>
    </row>
    <row r="59" spans="1:4">
      <c r="A59" t="s">
        <v>269</v>
      </c>
      <c r="B59">
        <v>7</v>
      </c>
      <c r="C59" t="s">
        <v>398</v>
      </c>
      <c r="D59" s="236">
        <v>135</v>
      </c>
    </row>
    <row r="60" spans="1:4">
      <c r="A60" t="s">
        <v>269</v>
      </c>
      <c r="B60">
        <v>8</v>
      </c>
      <c r="C60" t="s">
        <v>404</v>
      </c>
      <c r="D60" s="236">
        <v>115</v>
      </c>
    </row>
    <row r="61" spans="1:4">
      <c r="A61" t="s">
        <v>269</v>
      </c>
      <c r="B61">
        <v>9</v>
      </c>
      <c r="C61" t="s">
        <v>421</v>
      </c>
      <c r="D61" s="236">
        <v>50</v>
      </c>
    </row>
    <row r="62" spans="1:4">
      <c r="A62" t="s">
        <v>269</v>
      </c>
      <c r="B62">
        <v>10</v>
      </c>
      <c r="C62" t="s">
        <v>434</v>
      </c>
      <c r="D62" s="236">
        <v>30</v>
      </c>
    </row>
    <row r="63" spans="1:4">
      <c r="A63" t="s">
        <v>270</v>
      </c>
      <c r="B63">
        <v>1</v>
      </c>
      <c r="C63" t="s">
        <v>315</v>
      </c>
      <c r="D63" s="236">
        <v>2150</v>
      </c>
    </row>
    <row r="64" spans="1:4">
      <c r="A64" t="s">
        <v>270</v>
      </c>
      <c r="B64">
        <v>2</v>
      </c>
      <c r="C64" t="s">
        <v>354</v>
      </c>
      <c r="D64" s="236">
        <v>455</v>
      </c>
    </row>
    <row r="65" spans="1:4">
      <c r="A65" t="s">
        <v>270</v>
      </c>
      <c r="B65">
        <v>3</v>
      </c>
      <c r="C65" t="s">
        <v>416</v>
      </c>
      <c r="D65" s="236">
        <v>65</v>
      </c>
    </row>
    <row r="66" spans="1:4">
      <c r="A66" t="s">
        <v>270</v>
      </c>
      <c r="B66">
        <v>4</v>
      </c>
      <c r="C66" t="s">
        <v>417</v>
      </c>
      <c r="D66" s="236">
        <v>60</v>
      </c>
    </row>
  </sheetData>
  <pageMargins left="0.7" right="0.7" top="0.75" bottom="0.75" header="0.3" footer="0.3"/>
  <tableParts count="1">
    <tablePart r:id="rId1"/>
  </tablePart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62DAE6-A8BB-4528-B795-F3A914957F9E}">
  <sheetPr>
    <tabColor theme="4"/>
  </sheetPr>
  <dimension ref="A1:E12"/>
  <sheetViews>
    <sheetView workbookViewId="0">
      <selection activeCell="E5" sqref="E5"/>
    </sheetView>
  </sheetViews>
  <sheetFormatPr defaultRowHeight="15"/>
  <cols>
    <col min="1" max="1" width="20.5703125" customWidth="1"/>
    <col min="2" max="2" width="21" customWidth="1"/>
    <col min="3" max="3" width="28.140625" customWidth="1"/>
    <col min="4" max="4" width="35.42578125" customWidth="1"/>
    <col min="5" max="5" width="36.140625" customWidth="1"/>
  </cols>
  <sheetData>
    <row r="1" spans="1:5">
      <c r="A1" s="1" t="s">
        <v>799</v>
      </c>
    </row>
    <row r="2" spans="1:5">
      <c r="A2" t="s">
        <v>520</v>
      </c>
      <c r="B2" t="s">
        <v>271</v>
      </c>
      <c r="C2" t="s">
        <v>800</v>
      </c>
      <c r="D2" t="s">
        <v>801</v>
      </c>
      <c r="E2" t="s">
        <v>802</v>
      </c>
    </row>
    <row r="3" spans="1:5">
      <c r="A3">
        <v>1</v>
      </c>
      <c r="B3" t="s">
        <v>272</v>
      </c>
      <c r="C3" s="236">
        <v>89425</v>
      </c>
      <c r="D3" s="39">
        <v>8.5000000000000006E-2</v>
      </c>
      <c r="E3" s="39">
        <v>0.79600000000000004</v>
      </c>
    </row>
    <row r="4" spans="1:5">
      <c r="A4">
        <v>2</v>
      </c>
      <c r="B4" t="s">
        <v>273</v>
      </c>
      <c r="C4" s="236">
        <v>62935</v>
      </c>
      <c r="D4" s="39">
        <v>0.128</v>
      </c>
      <c r="E4" s="39">
        <v>1.042</v>
      </c>
    </row>
    <row r="5" spans="1:5">
      <c r="A5">
        <v>3</v>
      </c>
      <c r="B5" t="s">
        <v>274</v>
      </c>
      <c r="C5" s="236">
        <v>43155</v>
      </c>
      <c r="D5" s="39">
        <v>-0.01</v>
      </c>
      <c r="E5" s="39">
        <v>-0.126</v>
      </c>
    </row>
    <row r="6" spans="1:5">
      <c r="A6">
        <v>4</v>
      </c>
      <c r="B6" t="s">
        <v>275</v>
      </c>
      <c r="C6" s="236">
        <v>32040</v>
      </c>
      <c r="D6" s="39">
        <v>0.13</v>
      </c>
      <c r="E6" s="39">
        <v>0.63500000000000001</v>
      </c>
    </row>
    <row r="7" spans="1:5">
      <c r="A7">
        <v>5</v>
      </c>
      <c r="B7" t="s">
        <v>276</v>
      </c>
      <c r="C7" s="236">
        <v>31735</v>
      </c>
      <c r="D7" s="39">
        <v>1.6E-2</v>
      </c>
      <c r="E7" s="39">
        <v>0.13800000000000001</v>
      </c>
    </row>
    <row r="8" spans="1:5">
      <c r="A8">
        <v>6</v>
      </c>
      <c r="B8" t="s">
        <v>277</v>
      </c>
      <c r="C8" s="236">
        <v>30515</v>
      </c>
      <c r="D8" s="39">
        <v>0.122</v>
      </c>
      <c r="E8" s="39">
        <v>0.52900000000000003</v>
      </c>
    </row>
    <row r="9" spans="1:5">
      <c r="A9">
        <v>7</v>
      </c>
      <c r="B9" t="s">
        <v>278</v>
      </c>
      <c r="C9" s="236">
        <v>27840</v>
      </c>
      <c r="D9" s="39">
        <v>0.24099999999999999</v>
      </c>
      <c r="E9" s="39">
        <v>0.88100000000000001</v>
      </c>
    </row>
    <row r="10" spans="1:5">
      <c r="A10">
        <v>8</v>
      </c>
      <c r="B10" t="s">
        <v>279</v>
      </c>
      <c r="C10" s="236">
        <v>22010</v>
      </c>
      <c r="D10" s="39">
        <v>9.1999999999999998E-2</v>
      </c>
      <c r="E10" s="39">
        <v>1.4219999999999999</v>
      </c>
    </row>
    <row r="11" spans="1:5">
      <c r="A11">
        <v>9</v>
      </c>
      <c r="B11" t="s">
        <v>803</v>
      </c>
      <c r="C11" s="236">
        <v>20515</v>
      </c>
      <c r="D11" s="39">
        <v>-2.1000000000000001E-2</v>
      </c>
      <c r="E11" s="39">
        <v>-8.4000000000000005E-2</v>
      </c>
    </row>
    <row r="12" spans="1:5">
      <c r="A12">
        <v>10</v>
      </c>
      <c r="B12" t="s">
        <v>281</v>
      </c>
      <c r="C12" s="236">
        <v>16635</v>
      </c>
      <c r="D12" s="39">
        <v>0.16600000000000001</v>
      </c>
      <c r="E12" s="39">
        <v>0.8</v>
      </c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EFE0AE-9097-4D6B-B7BF-97136339BC9C}">
  <sheetPr>
    <tabColor rgb="FF96E9EA"/>
  </sheetPr>
  <dimension ref="A1"/>
  <sheetViews>
    <sheetView workbookViewId="0"/>
  </sheetViews>
  <sheetFormatPr defaultRowHeight="15"/>
  <sheetData>
    <row r="1" spans="1:1">
      <c r="A1" s="2" t="s">
        <v>32</v>
      </c>
    </row>
  </sheetData>
  <hyperlinks>
    <hyperlink ref="A1" location="Contents!A1" display="Contents" xr:uid="{8172A194-198A-46E4-B0E2-621A36823927}"/>
  </hyperlinks>
  <pageMargins left="0.7" right="0.7" top="0.75" bottom="0.75" header="0.3" footer="0.3"/>
  <pageSetup paperSize="9" orientation="portrait" verticalDpi="0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2D7D9A-AF5E-4F64-B072-548D2EC2B373}">
  <dimension ref="A1:F42"/>
  <sheetViews>
    <sheetView workbookViewId="0">
      <selection activeCell="F2" sqref="F2"/>
    </sheetView>
  </sheetViews>
  <sheetFormatPr defaultRowHeight="15" customHeight="1"/>
  <cols>
    <col min="1" max="1" width="28" customWidth="1"/>
    <col min="2" max="2" width="10.5703125" customWidth="1"/>
    <col min="3" max="6" width="10.85546875" bestFit="1" customWidth="1"/>
    <col min="7" max="7" width="18.140625" customWidth="1"/>
  </cols>
  <sheetData>
    <row r="1" spans="1:6" ht="15" customHeight="1">
      <c r="A1" s="1" t="s">
        <v>798</v>
      </c>
    </row>
    <row r="2" spans="1:6">
      <c r="A2" s="171" t="s">
        <v>271</v>
      </c>
      <c r="B2" s="159" t="s">
        <v>79</v>
      </c>
      <c r="C2" s="159" t="s">
        <v>81</v>
      </c>
      <c r="D2" s="159" t="s">
        <v>83</v>
      </c>
      <c r="E2" s="159" t="s">
        <v>85</v>
      </c>
      <c r="F2" s="238" t="s">
        <v>87</v>
      </c>
    </row>
    <row r="3" spans="1:6" ht="15" customHeight="1">
      <c r="A3" s="171" t="s">
        <v>283</v>
      </c>
      <c r="B3" s="235">
        <v>7900</v>
      </c>
      <c r="C3" s="235">
        <v>9305</v>
      </c>
      <c r="D3" s="235">
        <v>11160</v>
      </c>
      <c r="E3" s="235">
        <v>13570</v>
      </c>
      <c r="F3" s="235">
        <v>16035</v>
      </c>
    </row>
    <row r="4" spans="1:6">
      <c r="A4" s="171" t="s">
        <v>284</v>
      </c>
      <c r="B4" s="235">
        <v>8510</v>
      </c>
      <c r="C4" s="235">
        <v>9090</v>
      </c>
      <c r="D4" s="235">
        <v>12685</v>
      </c>
      <c r="E4" s="235">
        <v>15605</v>
      </c>
      <c r="F4" s="235">
        <v>15160</v>
      </c>
    </row>
    <row r="5" spans="1:6">
      <c r="A5" s="171" t="s">
        <v>285</v>
      </c>
      <c r="B5" s="235">
        <v>7235</v>
      </c>
      <c r="C5" s="235">
        <v>9620</v>
      </c>
      <c r="D5" s="235">
        <v>10755</v>
      </c>
      <c r="E5" s="235">
        <v>12990</v>
      </c>
      <c r="F5" s="235">
        <v>15005</v>
      </c>
    </row>
    <row r="6" spans="1:6">
      <c r="A6" s="171" t="s">
        <v>286</v>
      </c>
      <c r="B6" s="235">
        <v>3780</v>
      </c>
      <c r="C6" s="235">
        <v>5165</v>
      </c>
      <c r="D6" s="235">
        <v>7215</v>
      </c>
      <c r="E6" s="235">
        <v>10255</v>
      </c>
      <c r="F6" s="235">
        <v>12620</v>
      </c>
    </row>
    <row r="7" spans="1:6">
      <c r="A7" s="171" t="s">
        <v>288</v>
      </c>
      <c r="B7" s="235">
        <v>7365</v>
      </c>
      <c r="C7" s="235">
        <v>11265</v>
      </c>
      <c r="D7" s="235">
        <v>11065</v>
      </c>
      <c r="E7" s="235">
        <v>10740</v>
      </c>
      <c r="F7" s="235">
        <v>11305</v>
      </c>
    </row>
    <row r="8" spans="1:6">
      <c r="A8" s="171" t="s">
        <v>290</v>
      </c>
      <c r="B8" s="235">
        <v>6110</v>
      </c>
      <c r="C8" s="235">
        <v>8080</v>
      </c>
      <c r="D8" s="235">
        <v>8950</v>
      </c>
      <c r="E8" s="235">
        <v>10420</v>
      </c>
      <c r="F8" s="235">
        <v>10450</v>
      </c>
    </row>
    <row r="9" spans="1:6"/>
    <row r="10" spans="1:6"/>
    <row r="11" spans="1:6"/>
    <row r="12" spans="1:6"/>
    <row r="13" spans="1:6"/>
    <row r="14" spans="1:6"/>
    <row r="15" spans="1:6"/>
    <row r="16" spans="1:6"/>
    <row r="17"/>
    <row r="18"/>
    <row r="19"/>
    <row r="20"/>
    <row r="21"/>
    <row r="22"/>
    <row r="23"/>
    <row r="24"/>
    <row r="25"/>
    <row r="26"/>
    <row r="27"/>
    <row r="28"/>
    <row r="29"/>
    <row r="30"/>
    <row r="31"/>
    <row r="32"/>
    <row r="33"/>
    <row r="42"/>
  </sheetData>
  <pageMargins left="0.7" right="0.7" top="0.75" bottom="0.75" header="0.3" footer="0.3"/>
  <tableParts count="1">
    <tablePart r:id="rId1"/>
  </tablePart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41B4D7-4098-47D5-A17F-91698DB8C508}">
  <sheetPr>
    <tabColor rgb="FF17A4A5"/>
  </sheetPr>
  <dimension ref="A1"/>
  <sheetViews>
    <sheetView workbookViewId="0">
      <selection activeCell="K48" sqref="K48:Q70"/>
    </sheetView>
  </sheetViews>
  <sheetFormatPr defaultRowHeight="15"/>
  <sheetData>
    <row r="1" spans="1:1">
      <c r="A1" s="2" t="s">
        <v>32</v>
      </c>
    </row>
  </sheetData>
  <hyperlinks>
    <hyperlink ref="A1" location="Contents!A1" display="Contents" xr:uid="{C5A4068D-AA3C-4B7E-AC50-1CC617857594}"/>
  </hyperlinks>
  <pageMargins left="0.7" right="0.7" top="0.75" bottom="0.75" header="0.3" footer="0.3"/>
  <pageSetup paperSize="9" orientation="portrait" verticalDpi="0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BCFB9B-405A-4B34-A527-ABD840DD196F}">
  <sheetPr>
    <tabColor rgb="FF17A4A5"/>
  </sheetPr>
  <dimension ref="A1:W100"/>
  <sheetViews>
    <sheetView topLeftCell="L43" zoomScale="70" zoomScaleNormal="70" workbookViewId="0">
      <selection activeCell="K48" sqref="K48:Q70"/>
    </sheetView>
  </sheetViews>
  <sheetFormatPr defaultColWidth="8.85546875" defaultRowHeight="14.25"/>
  <cols>
    <col min="1" max="1" width="8.85546875" style="24"/>
    <col min="2" max="2" width="15.5703125" style="24" customWidth="1"/>
    <col min="3" max="3" width="31.140625" style="24" customWidth="1"/>
    <col min="4" max="4" width="20.140625" style="24" customWidth="1"/>
    <col min="5" max="5" width="22.140625" style="24" customWidth="1"/>
    <col min="6" max="6" width="23.140625" style="24" customWidth="1"/>
    <col min="7" max="7" width="21.85546875" style="24" customWidth="1"/>
    <col min="8" max="8" width="35.85546875" style="24" customWidth="1"/>
    <col min="9" max="9" width="41" style="24" customWidth="1"/>
    <col min="10" max="10" width="46" style="24" bestFit="1" customWidth="1"/>
    <col min="11" max="11" width="22.85546875" style="24" bestFit="1" customWidth="1"/>
    <col min="12" max="12" width="50.85546875" style="24" bestFit="1" customWidth="1"/>
    <col min="13" max="13" width="38.85546875" style="24" bestFit="1" customWidth="1"/>
    <col min="14" max="14" width="14.85546875" style="24" bestFit="1" customWidth="1"/>
    <col min="15" max="15" width="45" style="24" bestFit="1" customWidth="1"/>
    <col min="16" max="16" width="25.85546875" style="24" bestFit="1" customWidth="1"/>
    <col min="17" max="17" width="7.140625" style="24" customWidth="1"/>
    <col min="18" max="18" width="17.85546875" style="24" customWidth="1"/>
    <col min="19" max="19" width="28.85546875" style="24" bestFit="1" customWidth="1"/>
    <col min="20" max="20" width="29.42578125" style="24" bestFit="1" customWidth="1"/>
    <col min="21" max="21" width="17.85546875" style="24" bestFit="1" customWidth="1"/>
    <col min="22" max="22" width="21.140625" style="24" customWidth="1"/>
    <col min="23" max="23" width="29.140625" style="24" bestFit="1" customWidth="1"/>
    <col min="24" max="24" width="54.5703125" style="24" bestFit="1" customWidth="1"/>
    <col min="25" max="25" width="29.140625" style="24" bestFit="1" customWidth="1"/>
    <col min="26" max="26" width="46.42578125" style="24" bestFit="1" customWidth="1"/>
    <col min="27" max="27" width="49.85546875" style="24" bestFit="1" customWidth="1"/>
    <col min="28" max="31" width="8.85546875" style="24"/>
    <col min="32" max="32" width="38.5703125" style="24" customWidth="1"/>
    <col min="33" max="33" width="32.85546875" style="24" bestFit="1" customWidth="1"/>
    <col min="34" max="34" width="31.140625" style="24" customWidth="1"/>
    <col min="35" max="35" width="14.42578125" style="24" bestFit="1" customWidth="1"/>
    <col min="36" max="36" width="50" style="24" customWidth="1"/>
    <col min="37" max="38" width="8.85546875" style="24"/>
    <col min="39" max="39" width="11.140625" style="24" bestFit="1" customWidth="1"/>
    <col min="40" max="40" width="44.5703125" style="24" bestFit="1" customWidth="1"/>
    <col min="41" max="41" width="28.140625" style="24" bestFit="1" customWidth="1"/>
    <col min="42" max="42" width="44.140625" style="24" bestFit="1" customWidth="1"/>
    <col min="43" max="43" width="29.85546875" style="24" bestFit="1" customWidth="1"/>
    <col min="44" max="16384" width="8.85546875" style="24"/>
  </cols>
  <sheetData>
    <row r="1" spans="1:13">
      <c r="A1" s="43" t="s">
        <v>32</v>
      </c>
    </row>
    <row r="2" spans="1:13" ht="15">
      <c r="B2" s="55" t="s">
        <v>521</v>
      </c>
    </row>
    <row r="3" spans="1:13" ht="30.75" customHeight="1">
      <c r="B3" s="217" t="s">
        <v>522</v>
      </c>
      <c r="C3" s="217"/>
      <c r="D3" s="217"/>
      <c r="E3" s="217"/>
      <c r="F3" s="57">
        <v>56</v>
      </c>
      <c r="H3" s="145"/>
      <c r="I3" s="216" t="s">
        <v>523</v>
      </c>
      <c r="J3" s="216"/>
      <c r="K3" s="216"/>
      <c r="L3" s="216"/>
      <c r="M3" s="216"/>
    </row>
    <row r="4" spans="1:13" ht="15">
      <c r="B4" s="218" t="s">
        <v>524</v>
      </c>
      <c r="C4" s="218"/>
      <c r="D4" s="218"/>
      <c r="E4" s="218"/>
      <c r="F4" s="58">
        <v>58650</v>
      </c>
      <c r="I4" s="24" t="s">
        <v>525</v>
      </c>
      <c r="J4" s="44" t="s">
        <v>526</v>
      </c>
      <c r="K4" s="48" t="s">
        <v>527</v>
      </c>
      <c r="L4" s="44" t="s">
        <v>528</v>
      </c>
      <c r="M4" s="48" t="s">
        <v>529</v>
      </c>
    </row>
    <row r="5" spans="1:13">
      <c r="I5" s="24">
        <v>1</v>
      </c>
      <c r="J5" s="30" t="s">
        <v>275</v>
      </c>
      <c r="K5" s="46">
        <v>21905</v>
      </c>
      <c r="L5" s="30" t="s">
        <v>294</v>
      </c>
      <c r="M5" s="46">
        <v>5215</v>
      </c>
    </row>
    <row r="6" spans="1:13" ht="41.45" customHeight="1">
      <c r="B6" s="216" t="s">
        <v>530</v>
      </c>
      <c r="C6" s="216"/>
      <c r="E6" s="216" t="s">
        <v>531</v>
      </c>
      <c r="F6" s="216"/>
      <c r="I6" s="24">
        <v>2</v>
      </c>
      <c r="J6" s="30" t="s">
        <v>305</v>
      </c>
      <c r="K6" s="46">
        <v>2205</v>
      </c>
      <c r="L6" s="30" t="s">
        <v>296</v>
      </c>
      <c r="M6" s="46">
        <v>3945</v>
      </c>
    </row>
    <row r="7" spans="1:13">
      <c r="B7" s="24" t="s">
        <v>532</v>
      </c>
      <c r="C7" s="24" t="s">
        <v>533</v>
      </c>
      <c r="E7" s="24" t="s">
        <v>534</v>
      </c>
      <c r="F7" s="24" t="s">
        <v>535</v>
      </c>
      <c r="G7" s="24" t="s">
        <v>536</v>
      </c>
      <c r="I7" s="24">
        <v>3</v>
      </c>
      <c r="J7" s="30" t="s">
        <v>296</v>
      </c>
      <c r="K7" s="46">
        <v>2030</v>
      </c>
      <c r="L7" s="30" t="s">
        <v>275</v>
      </c>
      <c r="M7" s="46">
        <v>2640</v>
      </c>
    </row>
    <row r="8" spans="1:13">
      <c r="B8" s="24" t="s">
        <v>75</v>
      </c>
      <c r="C8" s="46">
        <v>48835</v>
      </c>
      <c r="E8" s="24" t="s">
        <v>537</v>
      </c>
      <c r="F8" s="46">
        <v>32458</v>
      </c>
      <c r="G8" s="46">
        <v>32460</v>
      </c>
      <c r="I8" s="24">
        <v>4</v>
      </c>
      <c r="J8" s="30" t="s">
        <v>306</v>
      </c>
      <c r="K8" s="46">
        <v>1165</v>
      </c>
      <c r="L8" s="30" t="s">
        <v>306</v>
      </c>
      <c r="M8" s="46">
        <v>2370</v>
      </c>
    </row>
    <row r="9" spans="1:13">
      <c r="B9" s="24" t="s">
        <v>77</v>
      </c>
      <c r="C9" s="46">
        <v>45455</v>
      </c>
      <c r="E9" s="24" t="s">
        <v>538</v>
      </c>
      <c r="F9" s="46">
        <v>26192</v>
      </c>
      <c r="G9" s="46">
        <v>26190</v>
      </c>
      <c r="I9" s="24">
        <v>5</v>
      </c>
      <c r="J9" s="30" t="s">
        <v>316</v>
      </c>
      <c r="K9" s="46">
        <v>930</v>
      </c>
      <c r="L9" s="30" t="s">
        <v>303</v>
      </c>
      <c r="M9" s="46">
        <v>2230</v>
      </c>
    </row>
    <row r="10" spans="1:13">
      <c r="B10" s="24" t="s">
        <v>79</v>
      </c>
      <c r="C10" s="46">
        <v>47845</v>
      </c>
      <c r="I10" s="24">
        <v>6</v>
      </c>
      <c r="J10" s="30" t="s">
        <v>294</v>
      </c>
      <c r="K10" s="46">
        <v>880</v>
      </c>
      <c r="L10" s="30" t="s">
        <v>317</v>
      </c>
      <c r="M10" s="46">
        <v>1410</v>
      </c>
    </row>
    <row r="11" spans="1:13" ht="14.1" customHeight="1">
      <c r="B11" s="24" t="s">
        <v>81</v>
      </c>
      <c r="C11" s="46">
        <v>56140</v>
      </c>
      <c r="I11" s="24">
        <v>7</v>
      </c>
      <c r="J11" s="30" t="s">
        <v>303</v>
      </c>
      <c r="K11" s="46">
        <v>525</v>
      </c>
      <c r="L11" s="30" t="s">
        <v>305</v>
      </c>
      <c r="M11" s="46">
        <v>1145</v>
      </c>
    </row>
    <row r="12" spans="1:13">
      <c r="B12" s="24" t="s">
        <v>83</v>
      </c>
      <c r="C12" s="46">
        <v>58355</v>
      </c>
      <c r="I12" s="24">
        <v>8</v>
      </c>
      <c r="J12" s="30" t="s">
        <v>373</v>
      </c>
      <c r="K12" s="46">
        <v>470</v>
      </c>
      <c r="L12" s="30" t="s">
        <v>316</v>
      </c>
      <c r="M12" s="46">
        <v>1090</v>
      </c>
    </row>
    <row r="13" spans="1:13" ht="32.1" customHeight="1">
      <c r="I13" s="24">
        <v>9</v>
      </c>
      <c r="J13" s="30" t="s">
        <v>344</v>
      </c>
      <c r="K13" s="46">
        <v>415</v>
      </c>
      <c r="L13" s="30" t="s">
        <v>321</v>
      </c>
      <c r="M13" s="101">
        <v>870</v>
      </c>
    </row>
    <row r="14" spans="1:13">
      <c r="I14" s="24">
        <v>10</v>
      </c>
      <c r="J14" s="30" t="s">
        <v>321</v>
      </c>
      <c r="K14" s="46">
        <v>350</v>
      </c>
      <c r="L14" s="30" t="s">
        <v>329</v>
      </c>
      <c r="M14" s="101">
        <v>695</v>
      </c>
    </row>
    <row r="16" spans="1:13">
      <c r="B16" s="215" t="s">
        <v>539</v>
      </c>
      <c r="C16" s="215"/>
      <c r="D16" s="215"/>
      <c r="E16" s="215"/>
      <c r="F16" s="215"/>
      <c r="G16" s="215"/>
    </row>
    <row r="17" spans="2:16" ht="28.5">
      <c r="B17" s="52" t="s">
        <v>525</v>
      </c>
      <c r="C17" s="52" t="s">
        <v>540</v>
      </c>
      <c r="D17" s="52" t="s">
        <v>541</v>
      </c>
      <c r="E17" s="52" t="s">
        <v>542</v>
      </c>
      <c r="F17" s="52" t="s">
        <v>543</v>
      </c>
      <c r="G17" s="52" t="s">
        <v>544</v>
      </c>
    </row>
    <row r="18" spans="2:16">
      <c r="B18" s="24">
        <v>1</v>
      </c>
      <c r="C18" s="30" t="s">
        <v>275</v>
      </c>
      <c r="D18" s="46">
        <v>23805</v>
      </c>
      <c r="E18" s="46">
        <v>24545</v>
      </c>
      <c r="F18" s="47">
        <f>Table295263[[#This Row],[Number of students in 2021-22]]/$F$4</f>
        <v>0.41849957374254049</v>
      </c>
      <c r="G18" s="47">
        <f>Table295263[[#This Row],[Number of students in 2021-22]]/Table295263[[#This Row],[Number of students in 2020-21]]-1</f>
        <v>3.1085906322201318E-2</v>
      </c>
      <c r="I18" s="215" t="s">
        <v>545</v>
      </c>
      <c r="J18" s="215"/>
      <c r="K18" s="215"/>
      <c r="L18" s="215"/>
    </row>
    <row r="19" spans="2:16" ht="15.75" customHeight="1">
      <c r="B19" s="24">
        <v>2</v>
      </c>
      <c r="C19" s="30" t="s">
        <v>294</v>
      </c>
      <c r="D19" s="46">
        <v>5840</v>
      </c>
      <c r="E19" s="46">
        <v>6090</v>
      </c>
      <c r="F19" s="47">
        <f>Table295263[[#This Row],[Number of students in 2021-22]]/$F$4</f>
        <v>0.10383631713554987</v>
      </c>
      <c r="G19" s="47">
        <f>Table295263[[#This Row],[Number of students in 2021-22]]/Table295263[[#This Row],[Number of students in 2020-21]]-1</f>
        <v>4.2808219178082085E-2</v>
      </c>
      <c r="I19" s="44" t="s">
        <v>45</v>
      </c>
      <c r="J19" s="30" t="s">
        <v>533</v>
      </c>
      <c r="K19" s="45" t="s">
        <v>546</v>
      </c>
      <c r="L19" s="45" t="s">
        <v>547</v>
      </c>
    </row>
    <row r="20" spans="2:16">
      <c r="B20" s="24">
        <v>3</v>
      </c>
      <c r="C20" s="30" t="s">
        <v>296</v>
      </c>
      <c r="D20" s="46">
        <v>5455</v>
      </c>
      <c r="E20" s="46">
        <v>5975</v>
      </c>
      <c r="F20" s="47">
        <f>Table295263[[#This Row],[Number of students in 2021-22]]/$F$4</f>
        <v>0.10187553282182438</v>
      </c>
      <c r="G20" s="47">
        <f>Table295263[[#This Row],[Number of students in 2021-22]]/Table295263[[#This Row],[Number of students in 2020-21]]-1</f>
        <v>9.5325389550870776E-2</v>
      </c>
      <c r="I20" s="30" t="s">
        <v>51</v>
      </c>
      <c r="J20" s="46">
        <v>23465</v>
      </c>
      <c r="K20" s="24">
        <v>34</v>
      </c>
      <c r="L20" s="47">
        <f>Table315465[[#This Row],[Number of Countries Represented ]]/$K$25</f>
        <v>0.6071428571428571</v>
      </c>
    </row>
    <row r="21" spans="2:16" ht="16.5" customHeight="1">
      <c r="B21" s="24">
        <v>4</v>
      </c>
      <c r="C21" s="30" t="s">
        <v>306</v>
      </c>
      <c r="D21" s="46">
        <v>3935</v>
      </c>
      <c r="E21" s="46">
        <v>3535</v>
      </c>
      <c r="F21" s="47">
        <f>Table295263[[#This Row],[Number of students in 2021-22]]/$F$4</f>
        <v>6.0272804774083547E-2</v>
      </c>
      <c r="G21" s="47">
        <f>Table295263[[#This Row],[Number of students in 2021-22]]/Table295263[[#This Row],[Number of students in 2020-21]]-1</f>
        <v>-0.1016518424396442</v>
      </c>
      <c r="I21" s="30" t="s">
        <v>50</v>
      </c>
      <c r="J21" s="46">
        <v>21705</v>
      </c>
      <c r="K21" s="24">
        <v>56</v>
      </c>
      <c r="L21" s="47">
        <f>Table315465[[#This Row],[Number of Countries Represented ]]/$K$25</f>
        <v>1</v>
      </c>
    </row>
    <row r="22" spans="2:16">
      <c r="B22" s="24">
        <v>5</v>
      </c>
      <c r="C22" s="30" t="s">
        <v>305</v>
      </c>
      <c r="D22" s="46">
        <v>3380</v>
      </c>
      <c r="E22" s="46">
        <v>3350</v>
      </c>
      <c r="F22" s="47">
        <f>Table295263[[#This Row],[Number of students in 2021-22]]/$F$4</f>
        <v>5.7118499573742543E-2</v>
      </c>
      <c r="G22" s="47">
        <f>Table295263[[#This Row],[Number of students in 2021-22]]/Table295263[[#This Row],[Number of students in 2020-21]]-1</f>
        <v>-8.8757396449704595E-3</v>
      </c>
      <c r="I22" s="30" t="s">
        <v>509</v>
      </c>
      <c r="J22" s="46"/>
      <c r="L22" s="47">
        <f>Table315465[[#This Row],[Number of Countries Represented ]]/$K$25</f>
        <v>0</v>
      </c>
    </row>
    <row r="23" spans="2:16">
      <c r="B23" s="24">
        <v>6</v>
      </c>
      <c r="C23" s="30" t="s">
        <v>303</v>
      </c>
      <c r="D23" s="46">
        <v>2490</v>
      </c>
      <c r="E23" s="46">
        <v>2755</v>
      </c>
      <c r="F23" s="47">
        <f>Table295263[[#This Row],[Number of students in 2021-22]]/$F$4</f>
        <v>4.6973572037510659E-2</v>
      </c>
      <c r="G23" s="47">
        <f>Table295263[[#This Row],[Number of students in 2021-22]]/Table295263[[#This Row],[Number of students in 2020-21]]-1</f>
        <v>0.10642570281124497</v>
      </c>
      <c r="I23" s="30" t="s">
        <v>52</v>
      </c>
      <c r="J23" s="46">
        <v>1865</v>
      </c>
      <c r="K23" s="24">
        <v>10</v>
      </c>
      <c r="L23" s="47">
        <f>Table315465[[#This Row],[Number of Countries Represented ]]/$K$25</f>
        <v>0.17857142857142858</v>
      </c>
    </row>
    <row r="24" spans="2:16">
      <c r="B24" s="24">
        <v>7</v>
      </c>
      <c r="C24" s="30" t="s">
        <v>316</v>
      </c>
      <c r="D24" s="46">
        <v>1965</v>
      </c>
      <c r="E24" s="46">
        <v>2020</v>
      </c>
      <c r="F24" s="47">
        <f>Table295263[[#This Row],[Number of students in 2021-22]]/$F$4</f>
        <v>3.4441602728047742E-2</v>
      </c>
      <c r="G24" s="47">
        <f>Table295263[[#This Row],[Number of students in 2021-22]]/Table295263[[#This Row],[Number of students in 2020-21]]-1</f>
        <v>2.7989821882951738E-2</v>
      </c>
      <c r="I24" s="30" t="s">
        <v>53</v>
      </c>
      <c r="J24" s="46">
        <v>11615</v>
      </c>
      <c r="K24" s="24">
        <v>40</v>
      </c>
      <c r="L24" s="47">
        <f>Table315465[[#This Row],[Number of Countries Represented ]]/$K$25</f>
        <v>0.7142857142857143</v>
      </c>
    </row>
    <row r="25" spans="2:16">
      <c r="B25" s="24">
        <v>8</v>
      </c>
      <c r="C25" s="30" t="s">
        <v>317</v>
      </c>
      <c r="D25" s="46">
        <v>1475</v>
      </c>
      <c r="E25" s="46">
        <v>1500</v>
      </c>
      <c r="F25" s="47">
        <f>Table295263[[#This Row],[Number of students in 2021-22]]/$F$4</f>
        <v>2.557544757033248E-2</v>
      </c>
      <c r="G25" s="47">
        <f>Table295263[[#This Row],[Number of students in 2021-22]]/Table295263[[#This Row],[Number of students in 2020-21]]-1</f>
        <v>1.6949152542372836E-2</v>
      </c>
      <c r="I25" s="30" t="s">
        <v>54</v>
      </c>
      <c r="J25" s="46">
        <v>58650</v>
      </c>
      <c r="K25" s="24">
        <v>56</v>
      </c>
      <c r="L25" s="47">
        <f>Table315465[[#This Row],[Number of Countries Represented ]]/$K$25</f>
        <v>1</v>
      </c>
    </row>
    <row r="26" spans="2:16">
      <c r="B26" s="24">
        <v>9</v>
      </c>
      <c r="C26" s="30" t="s">
        <v>321</v>
      </c>
      <c r="D26" s="46">
        <v>1090</v>
      </c>
      <c r="E26" s="46">
        <v>1220</v>
      </c>
      <c r="F26" s="47">
        <f>Table295263[[#This Row],[Number of students in 2021-22]]/$F$4</f>
        <v>2.0801364023870419E-2</v>
      </c>
      <c r="G26" s="47">
        <f>Table295263[[#This Row],[Number of students in 2021-22]]/Table295263[[#This Row],[Number of students in 2020-21]]-1</f>
        <v>0.11926605504587151</v>
      </c>
    </row>
    <row r="27" spans="2:16">
      <c r="B27" s="24">
        <v>10</v>
      </c>
      <c r="C27" s="30" t="s">
        <v>329</v>
      </c>
      <c r="D27" s="46">
        <v>1065</v>
      </c>
      <c r="E27" s="46">
        <v>1005</v>
      </c>
      <c r="F27" s="47">
        <f>Table295263[[#This Row],[Number of students in 2021-22]]/$F$4</f>
        <v>1.7135549872122763E-2</v>
      </c>
      <c r="G27" s="47">
        <f>Table295263[[#This Row],[Number of students in 2021-22]]/Table295263[[#This Row],[Number of students in 2020-21]]-1</f>
        <v>-5.633802816901412E-2</v>
      </c>
    </row>
    <row r="28" spans="2:16" ht="37.35" customHeight="1">
      <c r="C28" s="30"/>
      <c r="D28" s="46"/>
      <c r="E28" s="46"/>
      <c r="F28" s="47"/>
      <c r="G28" s="47"/>
      <c r="I28" s="216" t="s">
        <v>548</v>
      </c>
      <c r="J28" s="216"/>
      <c r="L28" s="216" t="s">
        <v>549</v>
      </c>
      <c r="M28" s="216"/>
      <c r="O28" s="216" t="s">
        <v>550</v>
      </c>
      <c r="P28" s="216"/>
    </row>
    <row r="29" spans="2:16" ht="14.1" customHeight="1">
      <c r="C29" s="30"/>
      <c r="D29" s="46"/>
      <c r="E29" s="46"/>
      <c r="F29" s="47"/>
      <c r="G29" s="47"/>
      <c r="I29" s="50" t="s">
        <v>551</v>
      </c>
      <c r="J29" s="51" t="s">
        <v>533</v>
      </c>
      <c r="L29" s="50" t="s">
        <v>551</v>
      </c>
      <c r="M29" s="51" t="s">
        <v>533</v>
      </c>
      <c r="O29" s="50" t="s">
        <v>551</v>
      </c>
      <c r="P29" s="51" t="s">
        <v>533</v>
      </c>
    </row>
    <row r="30" spans="2:16">
      <c r="C30" s="30"/>
      <c r="D30" s="46"/>
      <c r="E30" s="46"/>
      <c r="F30" s="47"/>
      <c r="G30" s="47"/>
      <c r="I30" s="30" t="s">
        <v>275</v>
      </c>
      <c r="J30" s="46">
        <v>17435</v>
      </c>
      <c r="L30" s="30" t="s">
        <v>275</v>
      </c>
      <c r="M30" s="46">
        <v>5750</v>
      </c>
      <c r="O30" s="30" t="s">
        <v>552</v>
      </c>
      <c r="P30" s="46">
        <v>0</v>
      </c>
    </row>
    <row r="31" spans="2:16">
      <c r="B31" s="216" t="s">
        <v>553</v>
      </c>
      <c r="C31" s="216"/>
      <c r="D31" s="216"/>
      <c r="E31" s="216"/>
      <c r="F31" s="216"/>
      <c r="G31" s="216"/>
      <c r="I31" s="30" t="s">
        <v>316</v>
      </c>
      <c r="J31" s="46">
        <v>1355</v>
      </c>
      <c r="L31" s="30" t="s">
        <v>294</v>
      </c>
      <c r="M31" s="46">
        <v>1350</v>
      </c>
      <c r="O31" s="30"/>
      <c r="P31" s="46"/>
    </row>
    <row r="32" spans="2:16">
      <c r="B32" s="45" t="s">
        <v>551</v>
      </c>
      <c r="C32" s="48" t="s">
        <v>75</v>
      </c>
      <c r="D32" s="48" t="s">
        <v>77</v>
      </c>
      <c r="E32" s="48" t="s">
        <v>554</v>
      </c>
      <c r="F32" s="48" t="s">
        <v>81</v>
      </c>
      <c r="G32" s="48" t="s">
        <v>83</v>
      </c>
      <c r="I32" s="30" t="s">
        <v>294</v>
      </c>
      <c r="J32" s="46">
        <v>990</v>
      </c>
      <c r="L32" s="30" t="s">
        <v>306</v>
      </c>
      <c r="M32" s="46">
        <v>1090</v>
      </c>
      <c r="O32" s="30"/>
      <c r="P32" s="46"/>
    </row>
    <row r="33" spans="2:23">
      <c r="B33" s="30" t="s">
        <v>275</v>
      </c>
      <c r="C33" s="46">
        <v>20265</v>
      </c>
      <c r="D33" s="46">
        <v>20120</v>
      </c>
      <c r="E33" s="46">
        <v>19590</v>
      </c>
      <c r="F33" s="46">
        <v>23805</v>
      </c>
      <c r="G33" s="46">
        <v>24545</v>
      </c>
      <c r="J33" s="56"/>
    </row>
    <row r="34" spans="2:23">
      <c r="B34" s="30" t="s">
        <v>294</v>
      </c>
      <c r="C34" s="46">
        <v>5095</v>
      </c>
      <c r="D34" s="46">
        <v>3615</v>
      </c>
      <c r="E34" s="46">
        <v>4360</v>
      </c>
      <c r="F34" s="46">
        <v>5765</v>
      </c>
      <c r="G34" s="46">
        <v>6050</v>
      </c>
    </row>
    <row r="35" spans="2:23">
      <c r="B35" s="30" t="s">
        <v>296</v>
      </c>
      <c r="C35" s="46">
        <v>4120</v>
      </c>
      <c r="D35" s="46">
        <v>4130</v>
      </c>
      <c r="E35" s="46">
        <v>4930</v>
      </c>
      <c r="F35" s="46">
        <v>5440</v>
      </c>
      <c r="G35" s="46">
        <v>5965</v>
      </c>
    </row>
    <row r="36" spans="2:23" ht="35.450000000000003" customHeight="1">
      <c r="B36" s="30" t="s">
        <v>306</v>
      </c>
      <c r="C36" s="46">
        <v>3895</v>
      </c>
      <c r="D36" s="46">
        <v>3880</v>
      </c>
      <c r="E36" s="46">
        <v>3905</v>
      </c>
      <c r="F36" s="46">
        <v>3930</v>
      </c>
      <c r="G36" s="46">
        <v>3525</v>
      </c>
      <c r="I36" s="216" t="s">
        <v>555</v>
      </c>
      <c r="J36" s="216"/>
      <c r="L36" s="216" t="s">
        <v>556</v>
      </c>
      <c r="M36" s="216"/>
    </row>
    <row r="37" spans="2:23" ht="15">
      <c r="B37" s="30" t="s">
        <v>305</v>
      </c>
      <c r="C37" s="46">
        <v>2860</v>
      </c>
      <c r="D37" s="46">
        <v>2940</v>
      </c>
      <c r="E37" s="46">
        <v>3015</v>
      </c>
      <c r="F37" s="46">
        <v>3370</v>
      </c>
      <c r="G37" s="46">
        <v>3340</v>
      </c>
      <c r="I37" s="50" t="s">
        <v>551</v>
      </c>
      <c r="J37" s="51" t="s">
        <v>533</v>
      </c>
      <c r="L37" s="50" t="s">
        <v>551</v>
      </c>
      <c r="M37" s="51" t="s">
        <v>533</v>
      </c>
    </row>
    <row r="38" spans="2:23">
      <c r="C38" s="30"/>
      <c r="D38" s="46"/>
      <c r="E38" s="46"/>
      <c r="F38" s="47"/>
      <c r="G38" s="47"/>
      <c r="I38" s="30" t="s">
        <v>296</v>
      </c>
      <c r="J38" s="46">
        <v>5220</v>
      </c>
      <c r="L38" s="30" t="s">
        <v>305</v>
      </c>
      <c r="M38" s="46">
        <v>1370</v>
      </c>
    </row>
    <row r="39" spans="2:23">
      <c r="C39" s="30"/>
      <c r="D39" s="46"/>
      <c r="E39" s="46"/>
      <c r="F39" s="47"/>
      <c r="G39" s="47"/>
      <c r="I39" s="30" t="s">
        <v>294</v>
      </c>
      <c r="J39" s="46">
        <v>3750</v>
      </c>
      <c r="L39" s="30" t="s">
        <v>306</v>
      </c>
      <c r="M39" s="46">
        <v>415</v>
      </c>
    </row>
    <row r="40" spans="2:23">
      <c r="C40" s="30"/>
      <c r="D40" s="46"/>
      <c r="E40" s="46"/>
      <c r="F40" s="47"/>
      <c r="G40" s="47"/>
      <c r="I40" s="30" t="s">
        <v>303</v>
      </c>
      <c r="J40" s="46">
        <v>2065</v>
      </c>
      <c r="L40" s="30" t="s">
        <v>326</v>
      </c>
      <c r="M40" s="46">
        <v>20</v>
      </c>
    </row>
    <row r="41" spans="2:23">
      <c r="C41" s="30"/>
      <c r="D41" s="46"/>
      <c r="E41" s="46"/>
      <c r="F41" s="47"/>
      <c r="G41" s="47"/>
    </row>
    <row r="42" spans="2:23">
      <c r="C42" s="30"/>
      <c r="D42" s="46"/>
      <c r="E42" s="46"/>
      <c r="F42" s="47"/>
      <c r="G42" s="47"/>
    </row>
    <row r="43" spans="2:23">
      <c r="C43" s="30"/>
      <c r="D43" s="46"/>
      <c r="E43" s="46"/>
      <c r="F43" s="47"/>
      <c r="G43" s="47"/>
    </row>
    <row r="44" spans="2:23" s="49" customFormat="1" ht="15">
      <c r="B44" s="138" t="s">
        <v>512</v>
      </c>
    </row>
    <row r="47" spans="2:23" ht="14.1" customHeight="1">
      <c r="G47" s="204" t="s">
        <v>557</v>
      </c>
      <c r="H47" s="204"/>
      <c r="I47" s="204"/>
      <c r="J47" s="204"/>
      <c r="L47" s="204" t="s">
        <v>558</v>
      </c>
      <c r="M47" s="204"/>
      <c r="N47" s="204"/>
      <c r="O47" s="204"/>
      <c r="Q47" s="210" t="s">
        <v>523</v>
      </c>
      <c r="R47" s="210"/>
      <c r="S47" s="210"/>
      <c r="T47" s="210"/>
      <c r="U47" s="210"/>
      <c r="V47" s="210"/>
      <c r="W47" s="210"/>
    </row>
    <row r="48" spans="2:23" ht="24" customHeight="1">
      <c r="G48" s="204"/>
      <c r="H48" s="204"/>
      <c r="I48" s="204"/>
      <c r="J48" s="204"/>
      <c r="L48" s="204"/>
      <c r="M48" s="204"/>
      <c r="N48" s="204"/>
      <c r="O48" s="204"/>
      <c r="Q48" s="210"/>
      <c r="R48" s="210"/>
      <c r="S48" s="210"/>
      <c r="T48" s="210"/>
      <c r="U48" s="210"/>
      <c r="V48" s="210"/>
      <c r="W48" s="210"/>
    </row>
    <row r="49" spans="17:23" ht="14.45" customHeight="1">
      <c r="Q49" s="211" t="s">
        <v>559</v>
      </c>
      <c r="R49" s="213" t="s">
        <v>560</v>
      </c>
      <c r="S49" s="214"/>
      <c r="T49" s="214"/>
      <c r="U49" s="214" t="s">
        <v>561</v>
      </c>
      <c r="V49" s="214"/>
      <c r="W49" s="214"/>
    </row>
    <row r="50" spans="17:23" ht="15">
      <c r="Q50" s="212"/>
      <c r="R50" s="80" t="s">
        <v>562</v>
      </c>
      <c r="S50" s="80" t="s">
        <v>563</v>
      </c>
      <c r="T50" s="80" t="s">
        <v>564</v>
      </c>
      <c r="U50" s="80" t="s">
        <v>562</v>
      </c>
      <c r="V50" s="80" t="s">
        <v>563</v>
      </c>
      <c r="W50" s="80" t="s">
        <v>565</v>
      </c>
    </row>
    <row r="51" spans="17:23">
      <c r="Q51" s="81">
        <v>1</v>
      </c>
      <c r="R51" s="82" t="s">
        <v>275</v>
      </c>
      <c r="S51" s="94">
        <v>21905</v>
      </c>
      <c r="T51" s="98">
        <f>S51/$F$8</f>
        <v>0.67487214246102656</v>
      </c>
      <c r="U51" s="87" t="s">
        <v>294</v>
      </c>
      <c r="V51" s="83">
        <v>5215</v>
      </c>
      <c r="W51" s="98">
        <f>V51/$F$9</f>
        <v>0.1991065974343311</v>
      </c>
    </row>
    <row r="52" spans="17:23">
      <c r="Q52" s="88">
        <v>2</v>
      </c>
      <c r="R52" s="92" t="s">
        <v>305</v>
      </c>
      <c r="S52" s="95">
        <v>2205</v>
      </c>
      <c r="T52" s="98">
        <f t="shared" ref="T52:T60" si="0">S52/$F$8</f>
        <v>6.7933945406371307E-2</v>
      </c>
      <c r="U52" s="82" t="s">
        <v>296</v>
      </c>
      <c r="V52" s="96">
        <v>3945</v>
      </c>
      <c r="W52" s="98">
        <f t="shared" ref="W52:W60" si="1">V52/$F$9</f>
        <v>0.15061850946854002</v>
      </c>
    </row>
    <row r="53" spans="17:23">
      <c r="Q53" s="89">
        <v>3</v>
      </c>
      <c r="R53" s="92" t="s">
        <v>296</v>
      </c>
      <c r="S53" s="95">
        <v>2030</v>
      </c>
      <c r="T53" s="98">
        <f t="shared" si="0"/>
        <v>6.2542362437611687E-2</v>
      </c>
      <c r="U53" s="93" t="s">
        <v>275</v>
      </c>
      <c r="V53" s="95">
        <v>2640</v>
      </c>
      <c r="W53" s="98">
        <f t="shared" si="1"/>
        <v>0.10079413561392792</v>
      </c>
    </row>
    <row r="54" spans="17:23">
      <c r="Q54" s="81">
        <v>4</v>
      </c>
      <c r="R54" s="86" t="s">
        <v>306</v>
      </c>
      <c r="S54" s="95">
        <v>1165</v>
      </c>
      <c r="T54" s="98">
        <f t="shared" si="0"/>
        <v>3.5892538049171238E-2</v>
      </c>
      <c r="U54" s="93" t="s">
        <v>306</v>
      </c>
      <c r="V54" s="83">
        <v>2370</v>
      </c>
      <c r="W54" s="98">
        <f t="shared" si="1"/>
        <v>9.0485644471594379E-2</v>
      </c>
    </row>
    <row r="55" spans="17:23">
      <c r="Q55" s="90">
        <v>5</v>
      </c>
      <c r="R55" s="93" t="s">
        <v>316</v>
      </c>
      <c r="S55" s="83">
        <v>930</v>
      </c>
      <c r="T55" s="98">
        <f t="shared" si="0"/>
        <v>2.865241234826545E-2</v>
      </c>
      <c r="U55" s="93" t="s">
        <v>303</v>
      </c>
      <c r="V55" s="95">
        <v>2230</v>
      </c>
      <c r="W55" s="98">
        <f t="shared" si="1"/>
        <v>8.5140500916310327E-2</v>
      </c>
    </row>
    <row r="56" spans="17:23">
      <c r="Q56" s="88">
        <v>6</v>
      </c>
      <c r="R56" s="85" t="s">
        <v>294</v>
      </c>
      <c r="S56" s="96">
        <v>880</v>
      </c>
      <c r="T56" s="98">
        <f t="shared" si="0"/>
        <v>2.7111960071476985E-2</v>
      </c>
      <c r="U56" s="93" t="s">
        <v>317</v>
      </c>
      <c r="V56" s="83">
        <v>1410</v>
      </c>
      <c r="W56" s="98">
        <f t="shared" si="1"/>
        <v>5.3833231521075137E-2</v>
      </c>
    </row>
    <row r="57" spans="17:23">
      <c r="Q57" s="90">
        <v>7</v>
      </c>
      <c r="R57" s="84" t="s">
        <v>303</v>
      </c>
      <c r="S57" s="96">
        <v>525</v>
      </c>
      <c r="T57" s="98">
        <f t="shared" si="0"/>
        <v>1.6174748906278884E-2</v>
      </c>
      <c r="U57" s="93" t="s">
        <v>305</v>
      </c>
      <c r="V57" s="95">
        <v>1145</v>
      </c>
      <c r="W57" s="98">
        <f t="shared" si="1"/>
        <v>4.371563836285889E-2</v>
      </c>
    </row>
    <row r="58" spans="17:23">
      <c r="Q58" s="88">
        <v>8</v>
      </c>
      <c r="R58" s="85" t="s">
        <v>373</v>
      </c>
      <c r="S58" s="96">
        <v>470</v>
      </c>
      <c r="T58" s="98">
        <f t="shared" si="0"/>
        <v>1.4480251401811571E-2</v>
      </c>
      <c r="U58" s="93" t="s">
        <v>316</v>
      </c>
      <c r="V58" s="95">
        <v>1090</v>
      </c>
      <c r="W58" s="98">
        <f t="shared" si="1"/>
        <v>4.161576053756872E-2</v>
      </c>
    </row>
    <row r="59" spans="17:23">
      <c r="Q59" s="91">
        <v>9</v>
      </c>
      <c r="R59" s="84" t="s">
        <v>344</v>
      </c>
      <c r="S59" s="96">
        <v>415</v>
      </c>
      <c r="T59" s="98">
        <f t="shared" si="0"/>
        <v>1.278575389734426E-2</v>
      </c>
      <c r="U59" s="93" t="s">
        <v>321</v>
      </c>
      <c r="V59" s="83">
        <v>870</v>
      </c>
      <c r="W59" s="98">
        <f t="shared" si="1"/>
        <v>3.3216249236408063E-2</v>
      </c>
    </row>
    <row r="60" spans="17:23">
      <c r="Q60" s="81">
        <v>10</v>
      </c>
      <c r="R60" s="84" t="s">
        <v>321</v>
      </c>
      <c r="S60" s="96">
        <v>350</v>
      </c>
      <c r="T60" s="98">
        <f t="shared" si="0"/>
        <v>1.0783165937519256E-2</v>
      </c>
      <c r="U60" s="82" t="s">
        <v>329</v>
      </c>
      <c r="V60" s="96">
        <v>695</v>
      </c>
      <c r="W60" s="98">
        <f t="shared" si="1"/>
        <v>2.6534819792302992E-2</v>
      </c>
    </row>
    <row r="78" spans="7:15">
      <c r="G78" s="205" t="s">
        <v>566</v>
      </c>
      <c r="H78" s="205"/>
      <c r="I78" s="205"/>
      <c r="J78" s="205"/>
      <c r="L78" s="204" t="s">
        <v>567</v>
      </c>
      <c r="M78" s="204"/>
      <c r="N78" s="204"/>
      <c r="O78" s="204"/>
    </row>
    <row r="79" spans="7:15">
      <c r="G79" s="205"/>
      <c r="H79" s="205"/>
      <c r="I79" s="205"/>
      <c r="J79" s="205"/>
      <c r="L79" s="204"/>
      <c r="M79" s="204"/>
      <c r="N79" s="204"/>
      <c r="O79" s="204"/>
    </row>
    <row r="80" spans="7:15">
      <c r="G80" s="73" t="s">
        <v>568</v>
      </c>
      <c r="H80" s="40" t="s">
        <v>569</v>
      </c>
      <c r="I80" s="40" t="s">
        <v>570</v>
      </c>
      <c r="J80" s="40" t="s">
        <v>571</v>
      </c>
      <c r="L80" s="40" t="s">
        <v>572</v>
      </c>
      <c r="M80" s="40" t="s">
        <v>563</v>
      </c>
      <c r="N80" s="40" t="s">
        <v>573</v>
      </c>
      <c r="O80" s="40" t="s">
        <v>574</v>
      </c>
    </row>
    <row r="81" spans="7:15" ht="15">
      <c r="G81" s="72" t="s">
        <v>275</v>
      </c>
      <c r="H81" s="59">
        <v>24545</v>
      </c>
      <c r="I81" s="64">
        <v>0.41849957374254049</v>
      </c>
      <c r="J81" s="70">
        <v>3.1085906322201318E-2</v>
      </c>
      <c r="L81" s="206" t="s">
        <v>51</v>
      </c>
      <c r="M81" s="208">
        <v>23465</v>
      </c>
      <c r="N81" s="209" t="s">
        <v>575</v>
      </c>
      <c r="O81" s="106" t="s">
        <v>275</v>
      </c>
    </row>
    <row r="82" spans="7:15" ht="15">
      <c r="G82" s="72" t="s">
        <v>294</v>
      </c>
      <c r="H82" s="61">
        <v>6090</v>
      </c>
      <c r="I82" s="60">
        <v>0.10383631713554987</v>
      </c>
      <c r="J82" s="70">
        <v>4.2808219178082085E-2</v>
      </c>
      <c r="L82" s="207"/>
      <c r="M82" s="193"/>
      <c r="N82" s="209"/>
      <c r="O82" s="107" t="s">
        <v>316</v>
      </c>
    </row>
    <row r="83" spans="7:15" ht="15">
      <c r="G83" s="72" t="s">
        <v>296</v>
      </c>
      <c r="H83" s="63">
        <v>5975</v>
      </c>
      <c r="I83" s="68">
        <v>0.10187553282182438</v>
      </c>
      <c r="J83" s="67">
        <v>9.5325389550870776E-2</v>
      </c>
      <c r="L83" s="207"/>
      <c r="M83" s="193"/>
      <c r="N83" s="209"/>
      <c r="O83" s="108" t="s">
        <v>294</v>
      </c>
    </row>
    <row r="84" spans="7:15" ht="15">
      <c r="G84" s="72" t="s">
        <v>306</v>
      </c>
      <c r="H84" s="62">
        <v>3535</v>
      </c>
      <c r="I84" s="60">
        <v>6.0272804774083547E-2</v>
      </c>
      <c r="J84" s="67">
        <v>-0.1016518424396442</v>
      </c>
      <c r="L84" s="189" t="s">
        <v>50</v>
      </c>
      <c r="M84" s="198">
        <v>21705</v>
      </c>
      <c r="N84" s="200" t="s">
        <v>576</v>
      </c>
      <c r="O84" s="109" t="s">
        <v>296</v>
      </c>
    </row>
    <row r="85" spans="7:15" ht="15">
      <c r="G85" s="72" t="s">
        <v>305</v>
      </c>
      <c r="H85" s="59">
        <v>3350</v>
      </c>
      <c r="I85" s="66">
        <v>5.7118499573742543E-2</v>
      </c>
      <c r="J85" s="67">
        <v>-8.8757396449704595E-3</v>
      </c>
      <c r="L85" s="190"/>
      <c r="M85" s="193"/>
      <c r="N85" s="201"/>
      <c r="O85" s="110" t="s">
        <v>294</v>
      </c>
    </row>
    <row r="86" spans="7:15" ht="15">
      <c r="G86" s="72" t="s">
        <v>303</v>
      </c>
      <c r="H86" s="63">
        <v>2755</v>
      </c>
      <c r="I86" s="66">
        <v>4.6973572037510659E-2</v>
      </c>
      <c r="J86" s="70">
        <v>0.10642570281124497</v>
      </c>
      <c r="L86" s="191"/>
      <c r="M86" s="203"/>
      <c r="N86" s="201"/>
      <c r="O86" s="111" t="s">
        <v>303</v>
      </c>
    </row>
    <row r="87" spans="7:15" ht="15">
      <c r="G87" s="72" t="s">
        <v>316</v>
      </c>
      <c r="H87" s="62">
        <v>2020</v>
      </c>
      <c r="I87" s="65">
        <v>3.4441602728047742E-2</v>
      </c>
      <c r="J87" s="67">
        <v>2.7989821882951738E-2</v>
      </c>
      <c r="L87" s="189" t="s">
        <v>53</v>
      </c>
      <c r="M87" s="192">
        <v>11615</v>
      </c>
      <c r="N87" s="194" t="s">
        <v>577</v>
      </c>
      <c r="O87" s="112" t="s">
        <v>275</v>
      </c>
    </row>
    <row r="88" spans="7:15" ht="15">
      <c r="G88" s="72" t="s">
        <v>317</v>
      </c>
      <c r="H88" s="62">
        <v>1500</v>
      </c>
      <c r="I88" s="66">
        <v>2.557544757033248E-2</v>
      </c>
      <c r="J88" s="71">
        <v>1.6949152542372836E-2</v>
      </c>
      <c r="L88" s="190"/>
      <c r="M88" s="193"/>
      <c r="N88" s="195"/>
      <c r="O88" s="113" t="s">
        <v>294</v>
      </c>
    </row>
    <row r="89" spans="7:15" ht="15">
      <c r="G89" s="72" t="s">
        <v>321</v>
      </c>
      <c r="H89" s="59">
        <v>1220</v>
      </c>
      <c r="I89" s="68">
        <v>2.0801364023870419E-2</v>
      </c>
      <c r="J89" s="60">
        <v>0.11926605504587151</v>
      </c>
      <c r="L89" s="191"/>
      <c r="M89" s="193"/>
      <c r="N89" s="195"/>
      <c r="O89" s="111" t="s">
        <v>306</v>
      </c>
    </row>
    <row r="90" spans="7:15" ht="15">
      <c r="G90" s="72" t="s">
        <v>329</v>
      </c>
      <c r="H90" s="59">
        <v>1005</v>
      </c>
      <c r="I90" s="60">
        <v>1.7135549872122763E-2</v>
      </c>
      <c r="J90" s="69">
        <v>-5.633802816901412E-2</v>
      </c>
      <c r="L90" s="196" t="s">
        <v>578</v>
      </c>
      <c r="M90" s="198">
        <v>1865</v>
      </c>
      <c r="N90" s="200" t="s">
        <v>579</v>
      </c>
      <c r="O90" s="114" t="s">
        <v>305</v>
      </c>
    </row>
    <row r="91" spans="7:15">
      <c r="L91" s="196"/>
      <c r="M91" s="192"/>
      <c r="N91" s="201"/>
      <c r="O91" s="115" t="s">
        <v>306</v>
      </c>
    </row>
    <row r="92" spans="7:15">
      <c r="L92" s="197"/>
      <c r="M92" s="199"/>
      <c r="N92" s="202"/>
      <c r="O92" s="116" t="s">
        <v>326</v>
      </c>
    </row>
    <row r="93" spans="7:15">
      <c r="L93" s="122" t="s">
        <v>509</v>
      </c>
      <c r="M93" s="146"/>
      <c r="N93" s="53"/>
      <c r="O93" s="117" t="s">
        <v>552</v>
      </c>
    </row>
    <row r="94" spans="7:15">
      <c r="N94" s="135"/>
    </row>
    <row r="100" spans="14:14">
      <c r="N100" s="47"/>
    </row>
  </sheetData>
  <mergeCells count="33">
    <mergeCell ref="B31:G31"/>
    <mergeCell ref="I36:J36"/>
    <mergeCell ref="L36:M36"/>
    <mergeCell ref="B3:E3"/>
    <mergeCell ref="I3:M3"/>
    <mergeCell ref="B4:E4"/>
    <mergeCell ref="B6:C6"/>
    <mergeCell ref="E6:F6"/>
    <mergeCell ref="B16:G16"/>
    <mergeCell ref="Q47:W48"/>
    <mergeCell ref="Q49:Q50"/>
    <mergeCell ref="R49:T49"/>
    <mergeCell ref="U49:W49"/>
    <mergeCell ref="I18:L18"/>
    <mergeCell ref="I28:J28"/>
    <mergeCell ref="L28:M28"/>
    <mergeCell ref="O28:P28"/>
    <mergeCell ref="L84:L86"/>
    <mergeCell ref="M84:M86"/>
    <mergeCell ref="N84:N86"/>
    <mergeCell ref="G47:J48"/>
    <mergeCell ref="L47:O48"/>
    <mergeCell ref="G78:J79"/>
    <mergeCell ref="L78:O79"/>
    <mergeCell ref="L81:L83"/>
    <mergeCell ref="M81:M83"/>
    <mergeCell ref="N81:N83"/>
    <mergeCell ref="L87:L89"/>
    <mergeCell ref="M87:M89"/>
    <mergeCell ref="N87:N89"/>
    <mergeCell ref="L90:L92"/>
    <mergeCell ref="M90:M92"/>
    <mergeCell ref="N90:N92"/>
  </mergeCells>
  <conditionalFormatting sqref="G18:G31 G38:G43">
    <cfRule type="cellIs" dxfId="31" priority="1" operator="greaterThan">
      <formula>0</formula>
    </cfRule>
    <cfRule type="cellIs" dxfId="30" priority="2" operator="lessThan">
      <formula>0</formula>
    </cfRule>
    <cfRule type="cellIs" dxfId="29" priority="3" operator="greaterThan">
      <formula>"o"</formula>
    </cfRule>
  </conditionalFormatting>
  <conditionalFormatting sqref="L87 L90">
    <cfRule type="duplicateValues" dxfId="28" priority="4"/>
  </conditionalFormatting>
  <hyperlinks>
    <hyperlink ref="A1" location="Contents!A1" display="Contents" xr:uid="{5FE2AD65-251D-48E3-89BF-C868382372FE}"/>
  </hyperlinks>
  <pageMargins left="0.7" right="0.7" top="0.75" bottom="0.75" header="0.3" footer="0.3"/>
  <pageSetup paperSize="9" orientation="portrait" r:id="rId1"/>
  <drawing r:id="rId2"/>
  <tableParts count="11">
    <tablePart r:id="rId3"/>
    <tablePart r:id="rId4"/>
    <tablePart r:id="rId5"/>
    <tablePart r:id="rId6"/>
    <tablePart r:id="rId7"/>
    <tablePart r:id="rId8"/>
    <tablePart r:id="rId9"/>
    <tablePart r:id="rId10"/>
    <tablePart r:id="rId11"/>
    <tablePart r:id="rId12"/>
    <tablePart r:id="rId13"/>
  </tablePart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2EBEC6-C5A1-42ED-A5A3-1501F5B91B50}">
  <sheetPr>
    <tabColor rgb="FF17A4A5"/>
  </sheetPr>
  <dimension ref="A1:W96"/>
  <sheetViews>
    <sheetView topLeftCell="M37" zoomScale="80" zoomScaleNormal="80" workbookViewId="0">
      <selection activeCell="K48" sqref="K48:Q70"/>
    </sheetView>
  </sheetViews>
  <sheetFormatPr defaultColWidth="8.85546875" defaultRowHeight="14.25"/>
  <cols>
    <col min="1" max="1" width="8.85546875" style="24"/>
    <col min="2" max="2" width="8.85546875" style="24" customWidth="1"/>
    <col min="3" max="3" width="22.85546875" style="24" customWidth="1"/>
    <col min="4" max="4" width="20.140625" style="24" customWidth="1"/>
    <col min="5" max="5" width="22.140625" style="24" customWidth="1"/>
    <col min="6" max="6" width="23.140625" style="24" customWidth="1"/>
    <col min="7" max="7" width="21.85546875" style="24" customWidth="1"/>
    <col min="8" max="8" width="35.85546875" style="24" customWidth="1"/>
    <col min="9" max="9" width="41" style="24" customWidth="1"/>
    <col min="10" max="10" width="46" style="24" bestFit="1" customWidth="1"/>
    <col min="11" max="11" width="22.85546875" style="24" bestFit="1" customWidth="1"/>
    <col min="12" max="12" width="50.85546875" style="24" bestFit="1" customWidth="1"/>
    <col min="13" max="13" width="38.85546875" style="24" bestFit="1" customWidth="1"/>
    <col min="14" max="14" width="50.5703125" style="24" bestFit="1" customWidth="1"/>
    <col min="15" max="15" width="45" style="24" bestFit="1" customWidth="1"/>
    <col min="16" max="16" width="25.85546875" style="24" bestFit="1" customWidth="1"/>
    <col min="17" max="17" width="7.140625" style="24" customWidth="1"/>
    <col min="18" max="18" width="17.85546875" style="24" customWidth="1"/>
    <col min="19" max="19" width="28.85546875" style="24" bestFit="1" customWidth="1"/>
    <col min="20" max="20" width="26" style="24" customWidth="1"/>
    <col min="21" max="21" width="17.85546875" style="24" bestFit="1" customWidth="1"/>
    <col min="22" max="22" width="21.140625" style="24" customWidth="1"/>
    <col min="23" max="23" width="25.140625" style="24" customWidth="1"/>
    <col min="24" max="24" width="54.5703125" style="24" bestFit="1" customWidth="1"/>
    <col min="25" max="25" width="29.140625" style="24" bestFit="1" customWidth="1"/>
    <col min="26" max="26" width="46.42578125" style="24" bestFit="1" customWidth="1"/>
    <col min="27" max="27" width="49.85546875" style="24" bestFit="1" customWidth="1"/>
    <col min="28" max="31" width="8.85546875" style="24"/>
    <col min="32" max="32" width="38.5703125" style="24" customWidth="1"/>
    <col min="33" max="33" width="32.85546875" style="24" bestFit="1" customWidth="1"/>
    <col min="34" max="34" width="31.140625" style="24" customWidth="1"/>
    <col min="35" max="35" width="14.42578125" style="24" bestFit="1" customWidth="1"/>
    <col min="36" max="36" width="50" style="24" customWidth="1"/>
    <col min="37" max="38" width="8.85546875" style="24"/>
    <col min="39" max="39" width="11.140625" style="24" bestFit="1" customWidth="1"/>
    <col min="40" max="40" width="44.5703125" style="24" bestFit="1" customWidth="1"/>
    <col min="41" max="41" width="28.140625" style="24" bestFit="1" customWidth="1"/>
    <col min="42" max="42" width="44.140625" style="24" bestFit="1" customWidth="1"/>
    <col min="43" max="43" width="29.85546875" style="24" bestFit="1" customWidth="1"/>
    <col min="44" max="16384" width="8.85546875" style="24"/>
  </cols>
  <sheetData>
    <row r="1" spans="1:13">
      <c r="A1" s="43" t="s">
        <v>32</v>
      </c>
    </row>
    <row r="2" spans="1:13" ht="15">
      <c r="B2" s="55" t="s">
        <v>580</v>
      </c>
    </row>
    <row r="3" spans="1:13" ht="30.75" customHeight="1">
      <c r="B3" s="217" t="s">
        <v>581</v>
      </c>
      <c r="C3" s="217"/>
      <c r="D3" s="217"/>
      <c r="E3" s="217"/>
      <c r="F3" s="57">
        <v>35</v>
      </c>
      <c r="I3" s="216" t="s">
        <v>582</v>
      </c>
      <c r="J3" s="216"/>
      <c r="K3" s="216"/>
      <c r="L3" s="216"/>
      <c r="M3" s="216"/>
    </row>
    <row r="4" spans="1:13" ht="15">
      <c r="B4" s="218" t="s">
        <v>583</v>
      </c>
      <c r="C4" s="218"/>
      <c r="D4" s="218"/>
      <c r="E4" s="218"/>
      <c r="F4" s="58">
        <v>285400</v>
      </c>
      <c r="I4" s="24" t="s">
        <v>525</v>
      </c>
      <c r="J4" s="44" t="s">
        <v>584</v>
      </c>
      <c r="K4" s="48" t="s">
        <v>527</v>
      </c>
      <c r="L4" s="44" t="s">
        <v>585</v>
      </c>
      <c r="M4" s="48" t="s">
        <v>529</v>
      </c>
    </row>
    <row r="5" spans="1:13">
      <c r="I5" s="24">
        <v>1</v>
      </c>
      <c r="J5" s="30" t="s">
        <v>272</v>
      </c>
      <c r="K5" s="46">
        <v>60825</v>
      </c>
      <c r="L5" s="30" t="s">
        <v>273</v>
      </c>
      <c r="M5" s="46">
        <v>16430</v>
      </c>
    </row>
    <row r="6" spans="1:13">
      <c r="B6" s="216" t="s">
        <v>586</v>
      </c>
      <c r="C6" s="216"/>
      <c r="E6" s="216" t="s">
        <v>587</v>
      </c>
      <c r="F6" s="216"/>
      <c r="I6" s="24">
        <v>2</v>
      </c>
      <c r="J6" s="30" t="s">
        <v>274</v>
      </c>
      <c r="K6" s="46">
        <v>40100</v>
      </c>
      <c r="L6" s="30" t="s">
        <v>272</v>
      </c>
      <c r="M6" s="46">
        <v>11380</v>
      </c>
    </row>
    <row r="7" spans="1:13">
      <c r="B7" s="24" t="s">
        <v>532</v>
      </c>
      <c r="C7" s="24" t="s">
        <v>533</v>
      </c>
      <c r="E7" s="24" t="s">
        <v>534</v>
      </c>
      <c r="F7" s="24" t="s">
        <v>535</v>
      </c>
      <c r="G7" s="24" t="s">
        <v>536</v>
      </c>
      <c r="I7" s="24">
        <v>3</v>
      </c>
      <c r="J7" s="30" t="s">
        <v>273</v>
      </c>
      <c r="K7" s="46">
        <v>30945</v>
      </c>
      <c r="L7" s="30" t="s">
        <v>274</v>
      </c>
      <c r="M7" s="46">
        <v>8775</v>
      </c>
    </row>
    <row r="8" spans="1:13">
      <c r="B8" s="24" t="s">
        <v>75</v>
      </c>
      <c r="C8" s="46">
        <v>200285</v>
      </c>
      <c r="E8" s="24" t="s">
        <v>537</v>
      </c>
      <c r="F8" s="46">
        <v>217084</v>
      </c>
      <c r="G8" s="46">
        <v>217085</v>
      </c>
      <c r="I8" s="24">
        <v>4</v>
      </c>
      <c r="J8" s="30" t="s">
        <v>276</v>
      </c>
      <c r="K8" s="46">
        <v>22385</v>
      </c>
      <c r="L8" s="30" t="s">
        <v>284</v>
      </c>
      <c r="M8" s="46">
        <v>8440</v>
      </c>
    </row>
    <row r="9" spans="1:13">
      <c r="B9" s="24" t="s">
        <v>77</v>
      </c>
      <c r="C9" s="46">
        <v>205115</v>
      </c>
      <c r="E9" s="24" t="s">
        <v>538</v>
      </c>
      <c r="F9" s="46">
        <v>68318</v>
      </c>
      <c r="G9" s="46">
        <v>68320</v>
      </c>
      <c r="I9" s="24">
        <v>5</v>
      </c>
      <c r="J9" s="30" t="s">
        <v>280</v>
      </c>
      <c r="K9" s="46">
        <v>15335</v>
      </c>
      <c r="L9" s="30" t="s">
        <v>276</v>
      </c>
      <c r="M9" s="46">
        <v>7415</v>
      </c>
    </row>
    <row r="10" spans="1:13">
      <c r="B10" s="24" t="s">
        <v>79</v>
      </c>
      <c r="C10" s="46">
        <v>225440</v>
      </c>
      <c r="I10" s="24">
        <v>6</v>
      </c>
      <c r="J10" s="30" t="s">
        <v>283</v>
      </c>
      <c r="K10" s="46">
        <v>10010</v>
      </c>
      <c r="L10" s="30" t="s">
        <v>280</v>
      </c>
      <c r="M10" s="46">
        <v>6740</v>
      </c>
    </row>
    <row r="11" spans="1:13" ht="14.1" customHeight="1">
      <c r="B11" s="24" t="s">
        <v>81</v>
      </c>
      <c r="C11" s="46">
        <v>250900</v>
      </c>
      <c r="I11" s="24">
        <v>7</v>
      </c>
      <c r="J11" s="30" t="s">
        <v>285</v>
      </c>
      <c r="K11" s="46">
        <v>10010</v>
      </c>
      <c r="L11" s="30" t="s">
        <v>283</v>
      </c>
      <c r="M11" s="46">
        <v>1150</v>
      </c>
    </row>
    <row r="12" spans="1:13">
      <c r="B12" s="24" t="s">
        <v>83</v>
      </c>
      <c r="C12" s="46">
        <v>281900</v>
      </c>
      <c r="I12" s="24">
        <v>8</v>
      </c>
      <c r="J12" s="30" t="s">
        <v>290</v>
      </c>
      <c r="K12" s="46">
        <v>8500</v>
      </c>
      <c r="L12" s="30" t="s">
        <v>318</v>
      </c>
      <c r="M12" s="46">
        <v>1145</v>
      </c>
    </row>
    <row r="13" spans="1:13" ht="32.1" customHeight="1">
      <c r="I13" s="24">
        <v>9</v>
      </c>
      <c r="J13" s="30" t="s">
        <v>286</v>
      </c>
      <c r="K13" s="46">
        <v>6245</v>
      </c>
      <c r="L13" s="30" t="s">
        <v>286</v>
      </c>
      <c r="M13" s="46">
        <v>970</v>
      </c>
    </row>
    <row r="14" spans="1:13">
      <c r="I14" s="24">
        <v>10</v>
      </c>
      <c r="J14" s="30" t="s">
        <v>284</v>
      </c>
      <c r="K14" s="46">
        <v>4245</v>
      </c>
      <c r="L14" s="30" t="s">
        <v>325</v>
      </c>
      <c r="M14" s="46">
        <v>790</v>
      </c>
    </row>
    <row r="16" spans="1:13">
      <c r="B16" s="215" t="s">
        <v>588</v>
      </c>
      <c r="C16" s="215"/>
      <c r="D16" s="215"/>
      <c r="E16" s="215"/>
      <c r="F16" s="215"/>
      <c r="G16" s="215"/>
    </row>
    <row r="17" spans="2:16" ht="28.5">
      <c r="B17" s="52" t="s">
        <v>525</v>
      </c>
      <c r="C17" s="52" t="s">
        <v>540</v>
      </c>
      <c r="D17" s="52" t="s">
        <v>541</v>
      </c>
      <c r="E17" s="52" t="s">
        <v>542</v>
      </c>
      <c r="F17" s="52" t="s">
        <v>543</v>
      </c>
      <c r="G17" s="52" t="s">
        <v>544</v>
      </c>
    </row>
    <row r="18" spans="2:16">
      <c r="B18" s="24">
        <v>1</v>
      </c>
      <c r="C18" s="30" t="s">
        <v>272</v>
      </c>
      <c r="D18" s="46">
        <v>61495</v>
      </c>
      <c r="E18" s="46">
        <v>72205</v>
      </c>
      <c r="F18" s="47">
        <f>Table29[[#This Row],[Number of students in 2021-22]]/$F$4</f>
        <v>0.2529957953749124</v>
      </c>
      <c r="G18" s="47">
        <f>Table29[[#This Row],[Number of students in 2021-22]]/Table29[[#This Row],[Number of students in 2020-21]]-1</f>
        <v>0.17416050085372792</v>
      </c>
      <c r="I18" s="215" t="s">
        <v>589</v>
      </c>
      <c r="J18" s="215"/>
      <c r="K18" s="215"/>
      <c r="L18" s="215"/>
    </row>
    <row r="19" spans="2:16" ht="15.75" customHeight="1">
      <c r="B19" s="24">
        <v>2</v>
      </c>
      <c r="C19" s="30" t="s">
        <v>274</v>
      </c>
      <c r="D19" s="46">
        <v>48460</v>
      </c>
      <c r="E19" s="46">
        <v>48875</v>
      </c>
      <c r="F19" s="47">
        <f>Table29[[#This Row],[Number of students in 2021-22]]/$F$4</f>
        <v>0.17125087596355992</v>
      </c>
      <c r="G19" s="47">
        <f>Table29[[#This Row],[Number of students in 2021-22]]/Table29[[#This Row],[Number of students in 2020-21]]-1</f>
        <v>8.5637639290137013E-3</v>
      </c>
      <c r="I19" s="44" t="s">
        <v>45</v>
      </c>
      <c r="J19" s="30" t="s">
        <v>533</v>
      </c>
      <c r="K19" s="45" t="s">
        <v>546</v>
      </c>
      <c r="L19" s="45" t="s">
        <v>547</v>
      </c>
    </row>
    <row r="20" spans="2:16">
      <c r="B20" s="24">
        <v>3</v>
      </c>
      <c r="C20" s="30" t="s">
        <v>273</v>
      </c>
      <c r="D20" s="46">
        <v>37175</v>
      </c>
      <c r="E20" s="46">
        <v>47375</v>
      </c>
      <c r="F20" s="47">
        <f>Table29[[#This Row],[Number of students in 2021-22]]/$F$4</f>
        <v>0.16599509460406447</v>
      </c>
      <c r="G20" s="47">
        <f>Table29[[#This Row],[Number of students in 2021-22]]/Table29[[#This Row],[Number of students in 2020-21]]-1</f>
        <v>0.27437794216543376</v>
      </c>
      <c r="I20" s="30" t="s">
        <v>51</v>
      </c>
      <c r="J20" s="46">
        <v>157155</v>
      </c>
      <c r="K20" s="24">
        <v>27</v>
      </c>
      <c r="L20" s="47">
        <f>Table31[[#This Row],[Number of Countries Represented ]]/$K$25</f>
        <v>0.77142857142857146</v>
      </c>
    </row>
    <row r="21" spans="2:16" ht="32.1" customHeight="1">
      <c r="B21" s="24">
        <v>4</v>
      </c>
      <c r="C21" s="30" t="s">
        <v>276</v>
      </c>
      <c r="D21" s="46">
        <v>27875</v>
      </c>
      <c r="E21" s="46">
        <v>29800</v>
      </c>
      <c r="F21" s="47">
        <f>Table29[[#This Row],[Number of students in 2021-22]]/$F$4</f>
        <v>0.10441485634197617</v>
      </c>
      <c r="G21" s="47">
        <f>Table29[[#This Row],[Number of students in 2021-22]]/Table29[[#This Row],[Number of students in 2020-21]]-1</f>
        <v>6.9058295964125493E-2</v>
      </c>
      <c r="I21" s="30" t="s">
        <v>50</v>
      </c>
      <c r="J21" s="46">
        <v>54155</v>
      </c>
      <c r="K21" s="24">
        <v>35</v>
      </c>
      <c r="L21" s="47">
        <f>Table31[[#This Row],[Number of Countries Represented ]]/$K$25</f>
        <v>1</v>
      </c>
    </row>
    <row r="22" spans="2:16">
      <c r="B22" s="24">
        <v>5</v>
      </c>
      <c r="C22" s="30" t="s">
        <v>280</v>
      </c>
      <c r="D22" s="46">
        <v>22480</v>
      </c>
      <c r="E22" s="46">
        <v>22075</v>
      </c>
      <c r="F22" s="47">
        <f>Table29[[#This Row],[Number of students in 2021-22]]/$F$4</f>
        <v>7.7347582340574636E-2</v>
      </c>
      <c r="G22" s="47">
        <f>Table29[[#This Row],[Number of students in 2021-22]]/Table29[[#This Row],[Number of students in 2020-21]]-1</f>
        <v>-1.8016014234875422E-2</v>
      </c>
      <c r="I22" s="30" t="s">
        <v>509</v>
      </c>
      <c r="J22" s="46"/>
      <c r="L22" s="47">
        <f>Table31[[#This Row],[Number of Countries Represented ]]/$K$25</f>
        <v>0</v>
      </c>
    </row>
    <row r="23" spans="2:16">
      <c r="B23" s="24">
        <v>6</v>
      </c>
      <c r="C23" s="30" t="s">
        <v>284</v>
      </c>
      <c r="D23" s="46">
        <v>9090</v>
      </c>
      <c r="E23" s="46">
        <v>12685</v>
      </c>
      <c r="F23" s="47">
        <f>Table29[[#This Row],[Number of students in 2021-22]]/$F$4</f>
        <v>4.4446391030133148E-2</v>
      </c>
      <c r="G23" s="47">
        <f>Table29[[#This Row],[Number of students in 2021-22]]/Table29[[#This Row],[Number of students in 2020-21]]-1</f>
        <v>0.39548954895489552</v>
      </c>
      <c r="I23" s="30" t="s">
        <v>52</v>
      </c>
      <c r="J23" s="46">
        <v>22165</v>
      </c>
      <c r="K23" s="24">
        <v>8</v>
      </c>
      <c r="L23" s="47">
        <f>Table31[[#This Row],[Number of Countries Represented ]]/$K$25</f>
        <v>0.22857142857142856</v>
      </c>
    </row>
    <row r="24" spans="2:16">
      <c r="B24" s="24">
        <v>7</v>
      </c>
      <c r="C24" s="30" t="s">
        <v>283</v>
      </c>
      <c r="D24" s="46">
        <v>9305</v>
      </c>
      <c r="E24" s="46">
        <v>11160</v>
      </c>
      <c r="F24" s="47">
        <f>Table29[[#This Row],[Number of students in 2021-22]]/$F$4</f>
        <v>3.9103013314646114E-2</v>
      </c>
      <c r="G24" s="47">
        <f>Table29[[#This Row],[Number of students in 2021-22]]/Table29[[#This Row],[Number of students in 2020-21]]-1</f>
        <v>0.19935518538420194</v>
      </c>
      <c r="I24" s="30" t="s">
        <v>53</v>
      </c>
      <c r="J24" s="46">
        <v>51930</v>
      </c>
      <c r="K24" s="24">
        <v>24</v>
      </c>
      <c r="L24" s="47">
        <f>Table31[[#This Row],[Number of Countries Represented ]]/$K$25</f>
        <v>0.68571428571428572</v>
      </c>
    </row>
    <row r="25" spans="2:16">
      <c r="B25" s="24">
        <v>8</v>
      </c>
      <c r="C25" s="30" t="s">
        <v>285</v>
      </c>
      <c r="D25" s="46">
        <v>9620</v>
      </c>
      <c r="E25" s="46">
        <v>10755</v>
      </c>
      <c r="F25" s="47">
        <f>Table29[[#This Row],[Number of students in 2021-22]]/$F$4</f>
        <v>3.7683952347582338E-2</v>
      </c>
      <c r="G25" s="47">
        <f>Table29[[#This Row],[Number of students in 2021-22]]/Table29[[#This Row],[Number of students in 2020-21]]-1</f>
        <v>0.11798336798336795</v>
      </c>
      <c r="I25" s="30" t="s">
        <v>54</v>
      </c>
      <c r="J25" s="46">
        <v>285400</v>
      </c>
      <c r="K25" s="24">
        <v>35</v>
      </c>
      <c r="L25" s="47">
        <f>Table31[[#This Row],[Number of Countries Represented ]]/$K$25</f>
        <v>1</v>
      </c>
    </row>
    <row r="26" spans="2:16">
      <c r="B26" s="24">
        <v>9</v>
      </c>
      <c r="C26" s="30" t="s">
        <v>290</v>
      </c>
      <c r="D26" s="46">
        <v>8080</v>
      </c>
      <c r="E26" s="46">
        <v>8950</v>
      </c>
      <c r="F26" s="47">
        <f>Table29[[#This Row],[Number of students in 2021-22]]/$F$4</f>
        <v>3.1359495444989491E-2</v>
      </c>
      <c r="G26" s="47">
        <f>Table29[[#This Row],[Number of students in 2021-22]]/Table29[[#This Row],[Number of students in 2020-21]]-1</f>
        <v>0.10767326732673266</v>
      </c>
    </row>
    <row r="27" spans="2:16">
      <c r="B27" s="24">
        <v>10</v>
      </c>
      <c r="C27" s="30" t="s">
        <v>286</v>
      </c>
      <c r="D27" s="46">
        <v>5165</v>
      </c>
      <c r="E27" s="46">
        <v>7215</v>
      </c>
      <c r="F27" s="47">
        <f>Table29[[#This Row],[Number of students in 2021-22]]/$F$4</f>
        <v>2.528030833917309E-2</v>
      </c>
      <c r="G27" s="47">
        <f>Table29[[#This Row],[Number of students in 2021-22]]/Table29[[#This Row],[Number of students in 2020-21]]-1</f>
        <v>0.39690222652468532</v>
      </c>
    </row>
    <row r="28" spans="2:16" ht="37.35" customHeight="1">
      <c r="C28" s="30"/>
      <c r="D28" s="46"/>
      <c r="E28" s="46"/>
      <c r="F28" s="47"/>
      <c r="G28" s="47"/>
      <c r="I28" s="216" t="s">
        <v>590</v>
      </c>
      <c r="J28" s="216"/>
      <c r="L28" s="216" t="s">
        <v>591</v>
      </c>
      <c r="M28" s="216"/>
      <c r="O28" s="216" t="s">
        <v>592</v>
      </c>
      <c r="P28" s="216"/>
    </row>
    <row r="29" spans="2:16" ht="14.1" customHeight="1">
      <c r="C29" s="30"/>
      <c r="D29" s="46"/>
      <c r="E29" s="46"/>
      <c r="F29" s="47"/>
      <c r="G29" s="47"/>
      <c r="I29" s="50" t="s">
        <v>551</v>
      </c>
      <c r="J29" s="51" t="s">
        <v>533</v>
      </c>
      <c r="L29" s="50" t="s">
        <v>551</v>
      </c>
      <c r="M29" s="51" t="s">
        <v>533</v>
      </c>
      <c r="O29" s="50" t="s">
        <v>551</v>
      </c>
      <c r="P29" s="51" t="s">
        <v>533</v>
      </c>
    </row>
    <row r="30" spans="2:16">
      <c r="C30" s="30"/>
      <c r="D30" s="46"/>
      <c r="E30" s="46"/>
      <c r="F30" s="47"/>
      <c r="G30" s="47"/>
      <c r="I30" s="102" t="s">
        <v>273</v>
      </c>
      <c r="J30" s="103">
        <v>36080</v>
      </c>
      <c r="L30" s="30" t="s">
        <v>272</v>
      </c>
      <c r="M30" s="46">
        <v>21950</v>
      </c>
      <c r="O30" s="30" t="s">
        <v>552</v>
      </c>
      <c r="P30" s="46">
        <v>0</v>
      </c>
    </row>
    <row r="31" spans="2:16">
      <c r="B31" s="216" t="s">
        <v>593</v>
      </c>
      <c r="C31" s="216"/>
      <c r="D31" s="216"/>
      <c r="E31" s="216"/>
      <c r="F31" s="216"/>
      <c r="G31" s="216"/>
      <c r="I31" s="102" t="s">
        <v>272</v>
      </c>
      <c r="J31" s="103">
        <v>32845</v>
      </c>
      <c r="L31" s="30" t="s">
        <v>274</v>
      </c>
      <c r="M31" s="46">
        <v>10290</v>
      </c>
      <c r="O31" s="30"/>
      <c r="P31" s="46"/>
    </row>
    <row r="32" spans="2:16">
      <c r="B32" s="45" t="s">
        <v>551</v>
      </c>
      <c r="C32" s="48" t="s">
        <v>75</v>
      </c>
      <c r="D32" s="48" t="s">
        <v>77</v>
      </c>
      <c r="E32" s="48" t="s">
        <v>79</v>
      </c>
      <c r="F32" s="48" t="s">
        <v>81</v>
      </c>
      <c r="G32" s="48" t="s">
        <v>83</v>
      </c>
      <c r="I32" s="102" t="s">
        <v>274</v>
      </c>
      <c r="J32" s="103">
        <v>24070</v>
      </c>
      <c r="L32" s="30" t="s">
        <v>273</v>
      </c>
      <c r="M32" s="46">
        <v>7400</v>
      </c>
      <c r="O32" s="30"/>
      <c r="P32" s="46"/>
    </row>
    <row r="33" spans="2:23">
      <c r="B33" s="30" t="s">
        <v>272</v>
      </c>
      <c r="C33" s="46">
        <v>37365</v>
      </c>
      <c r="D33" s="46">
        <v>41890</v>
      </c>
      <c r="E33" s="46">
        <v>48700</v>
      </c>
      <c r="F33" s="46">
        <v>60405</v>
      </c>
      <c r="G33" s="46">
        <v>70175</v>
      </c>
      <c r="J33" s="56"/>
    </row>
    <row r="34" spans="2:23">
      <c r="B34" s="30" t="s">
        <v>274</v>
      </c>
      <c r="C34" s="46">
        <v>50105</v>
      </c>
      <c r="D34" s="46">
        <v>48150</v>
      </c>
      <c r="E34" s="46">
        <v>49160</v>
      </c>
      <c r="F34" s="46">
        <v>48240</v>
      </c>
      <c r="G34" s="46">
        <v>48625</v>
      </c>
    </row>
    <row r="35" spans="2:23">
      <c r="B35" s="30" t="s">
        <v>273</v>
      </c>
      <c r="C35" s="46">
        <v>24205</v>
      </c>
      <c r="D35" s="46">
        <v>25255</v>
      </c>
      <c r="E35" s="46">
        <v>30755</v>
      </c>
      <c r="F35" s="46">
        <v>37100</v>
      </c>
      <c r="G35" s="46">
        <v>46880</v>
      </c>
    </row>
    <row r="36" spans="2:23" ht="35.450000000000003" customHeight="1">
      <c r="B36" s="30" t="s">
        <v>276</v>
      </c>
      <c r="C36" s="46">
        <v>29865</v>
      </c>
      <c r="D36" s="46">
        <v>28475</v>
      </c>
      <c r="E36" s="46">
        <v>27700</v>
      </c>
      <c r="F36" s="46">
        <v>27730</v>
      </c>
      <c r="G36" s="46">
        <v>29685</v>
      </c>
      <c r="I36" s="216" t="s">
        <v>594</v>
      </c>
      <c r="J36" s="216"/>
      <c r="L36" s="216" t="s">
        <v>595</v>
      </c>
      <c r="M36" s="216"/>
    </row>
    <row r="37" spans="2:23" ht="15">
      <c r="B37" s="30" t="s">
        <v>280</v>
      </c>
      <c r="C37" s="46">
        <v>21800</v>
      </c>
      <c r="D37" s="46">
        <v>21185</v>
      </c>
      <c r="E37" s="46">
        <v>22400</v>
      </c>
      <c r="F37" s="46">
        <v>22470</v>
      </c>
      <c r="G37" s="46">
        <v>22075</v>
      </c>
      <c r="I37" s="50" t="s">
        <v>551</v>
      </c>
      <c r="J37" s="51" t="s">
        <v>533</v>
      </c>
      <c r="L37" s="50" t="s">
        <v>551</v>
      </c>
      <c r="M37" s="51" t="s">
        <v>533</v>
      </c>
    </row>
    <row r="38" spans="2:23">
      <c r="C38" s="30"/>
      <c r="D38" s="46"/>
      <c r="E38" s="46"/>
      <c r="F38" s="47"/>
      <c r="G38" s="47"/>
      <c r="I38" s="30" t="s">
        <v>283</v>
      </c>
      <c r="J38" s="46">
        <v>10065</v>
      </c>
      <c r="L38" s="30" t="s">
        <v>272</v>
      </c>
      <c r="M38" s="101">
        <v>11040</v>
      </c>
    </row>
    <row r="39" spans="2:23">
      <c r="C39" s="30"/>
      <c r="D39" s="46"/>
      <c r="E39" s="46"/>
      <c r="F39" s="47"/>
      <c r="G39" s="47"/>
      <c r="I39" s="30" t="s">
        <v>276</v>
      </c>
      <c r="J39" s="46">
        <v>8525</v>
      </c>
      <c r="L39" s="30" t="s">
        <v>274</v>
      </c>
      <c r="M39" s="101">
        <v>9440</v>
      </c>
    </row>
    <row r="40" spans="2:23">
      <c r="C40" s="30"/>
      <c r="D40" s="46"/>
      <c r="E40" s="46"/>
      <c r="F40" s="47"/>
      <c r="G40" s="47"/>
      <c r="I40" s="30" t="s">
        <v>280</v>
      </c>
      <c r="J40" s="46">
        <v>6680</v>
      </c>
      <c r="L40" s="30" t="s">
        <v>280</v>
      </c>
      <c r="M40" s="101">
        <v>1635</v>
      </c>
    </row>
    <row r="41" spans="2:23">
      <c r="C41" s="30"/>
      <c r="D41" s="46"/>
      <c r="E41" s="46"/>
      <c r="F41" s="47"/>
      <c r="G41" s="47"/>
    </row>
    <row r="42" spans="2:23">
      <c r="C42" s="30"/>
      <c r="D42" s="46"/>
      <c r="E42" s="46"/>
      <c r="F42" s="47"/>
      <c r="G42" s="47"/>
    </row>
    <row r="43" spans="2:23">
      <c r="C43" s="30"/>
      <c r="D43" s="46"/>
      <c r="E43" s="46"/>
      <c r="F43" s="47"/>
      <c r="G43" s="47"/>
    </row>
    <row r="44" spans="2:23" s="49" customFormat="1" ht="15">
      <c r="B44" s="138" t="s">
        <v>512</v>
      </c>
    </row>
    <row r="47" spans="2:23" ht="14.1" customHeight="1">
      <c r="G47" s="204" t="s">
        <v>596</v>
      </c>
      <c r="H47" s="204"/>
      <c r="I47" s="204"/>
      <c r="J47" s="204"/>
      <c r="L47" s="204" t="s">
        <v>597</v>
      </c>
      <c r="M47" s="204"/>
      <c r="N47" s="204"/>
      <c r="O47" s="204"/>
      <c r="Q47" s="210" t="s">
        <v>582</v>
      </c>
      <c r="R47" s="210"/>
      <c r="S47" s="210"/>
      <c r="T47" s="210"/>
      <c r="U47" s="210"/>
      <c r="V47" s="210"/>
      <c r="W47" s="210"/>
    </row>
    <row r="48" spans="2:23" ht="24" customHeight="1">
      <c r="G48" s="204"/>
      <c r="H48" s="204"/>
      <c r="I48" s="204"/>
      <c r="J48" s="204"/>
      <c r="L48" s="204"/>
      <c r="M48" s="204"/>
      <c r="N48" s="204"/>
      <c r="O48" s="204"/>
      <c r="Q48" s="210"/>
      <c r="R48" s="210"/>
      <c r="S48" s="210"/>
      <c r="T48" s="210"/>
      <c r="U48" s="210"/>
      <c r="V48" s="210"/>
      <c r="W48" s="210"/>
    </row>
    <row r="49" spans="17:23" ht="14.45" customHeight="1">
      <c r="Q49" s="211" t="s">
        <v>559</v>
      </c>
      <c r="R49" s="213" t="s">
        <v>560</v>
      </c>
      <c r="S49" s="214"/>
      <c r="T49" s="214"/>
      <c r="U49" s="214" t="s">
        <v>561</v>
      </c>
      <c r="V49" s="214"/>
      <c r="W49" s="214"/>
    </row>
    <row r="50" spans="17:23" ht="15">
      <c r="Q50" s="212"/>
      <c r="R50" s="80" t="s">
        <v>562</v>
      </c>
      <c r="S50" s="80" t="s">
        <v>563</v>
      </c>
      <c r="T50" s="80" t="s">
        <v>598</v>
      </c>
      <c r="U50" s="80" t="s">
        <v>562</v>
      </c>
      <c r="V50" s="80" t="s">
        <v>563</v>
      </c>
      <c r="W50" s="80" t="s">
        <v>599</v>
      </c>
    </row>
    <row r="51" spans="17:23">
      <c r="Q51" s="81">
        <v>1</v>
      </c>
      <c r="R51" s="82" t="s">
        <v>272</v>
      </c>
      <c r="S51" s="94">
        <v>60825</v>
      </c>
      <c r="T51" s="98">
        <f>S51/$F$8</f>
        <v>0.28019107810801347</v>
      </c>
      <c r="U51" s="87" t="s">
        <v>273</v>
      </c>
      <c r="V51" s="83">
        <v>16430</v>
      </c>
      <c r="W51" s="98">
        <f>V51/$F$9</f>
        <v>0.24049298867062854</v>
      </c>
    </row>
    <row r="52" spans="17:23">
      <c r="Q52" s="88">
        <v>2</v>
      </c>
      <c r="R52" s="92" t="s">
        <v>274</v>
      </c>
      <c r="S52" s="95">
        <v>40100</v>
      </c>
      <c r="T52" s="99">
        <f t="shared" ref="T52:T60" si="0">S52/$F$8</f>
        <v>0.18472112177774502</v>
      </c>
      <c r="U52" s="82" t="s">
        <v>272</v>
      </c>
      <c r="V52" s="96">
        <v>11380</v>
      </c>
      <c r="W52" s="99">
        <f t="shared" ref="W52:W60" si="1">V52/$F$9</f>
        <v>0.16657396293802512</v>
      </c>
    </row>
    <row r="53" spans="17:23">
      <c r="Q53" s="89">
        <v>3</v>
      </c>
      <c r="R53" s="92" t="s">
        <v>273</v>
      </c>
      <c r="S53" s="95">
        <v>30945</v>
      </c>
      <c r="T53" s="99">
        <f t="shared" si="0"/>
        <v>0.14254850656888576</v>
      </c>
      <c r="U53" s="93" t="s">
        <v>274</v>
      </c>
      <c r="V53" s="95">
        <v>8775</v>
      </c>
      <c r="W53" s="99">
        <f t="shared" si="1"/>
        <v>0.12844345560467227</v>
      </c>
    </row>
    <row r="54" spans="17:23">
      <c r="Q54" s="81">
        <v>4</v>
      </c>
      <c r="R54" s="86" t="s">
        <v>276</v>
      </c>
      <c r="S54" s="95">
        <v>22385</v>
      </c>
      <c r="T54" s="99">
        <f t="shared" si="0"/>
        <v>0.10311676586022001</v>
      </c>
      <c r="U54" s="93" t="s">
        <v>284</v>
      </c>
      <c r="V54" s="83">
        <v>8440</v>
      </c>
      <c r="W54" s="97">
        <f t="shared" si="1"/>
        <v>0.1235399162738956</v>
      </c>
    </row>
    <row r="55" spans="17:23">
      <c r="Q55" s="90">
        <v>5</v>
      </c>
      <c r="R55" s="93" t="s">
        <v>280</v>
      </c>
      <c r="S55" s="83">
        <v>15335</v>
      </c>
      <c r="T55" s="99">
        <f t="shared" si="0"/>
        <v>7.0640857916751121E-2</v>
      </c>
      <c r="U55" s="93" t="s">
        <v>276</v>
      </c>
      <c r="V55" s="95">
        <v>7415</v>
      </c>
      <c r="W55" s="99">
        <f t="shared" si="1"/>
        <v>0.10853654966480283</v>
      </c>
    </row>
    <row r="56" spans="17:23">
      <c r="Q56" s="88">
        <v>6</v>
      </c>
      <c r="R56" s="85" t="s">
        <v>283</v>
      </c>
      <c r="S56" s="96">
        <v>10010</v>
      </c>
      <c r="T56" s="97">
        <f t="shared" si="0"/>
        <v>4.6111182767960793E-2</v>
      </c>
      <c r="U56" s="93" t="s">
        <v>280</v>
      </c>
      <c r="V56" s="83">
        <v>6740</v>
      </c>
      <c r="W56" s="97">
        <f t="shared" si="1"/>
        <v>9.8656283849058807E-2</v>
      </c>
    </row>
    <row r="57" spans="17:23">
      <c r="Q57" s="90">
        <v>7</v>
      </c>
      <c r="R57" s="84" t="s">
        <v>285</v>
      </c>
      <c r="S57" s="96">
        <v>10010</v>
      </c>
      <c r="T57" s="99">
        <f t="shared" si="0"/>
        <v>4.6111182767960793E-2</v>
      </c>
      <c r="U57" s="93" t="s">
        <v>283</v>
      </c>
      <c r="V57" s="95">
        <v>1150</v>
      </c>
      <c r="W57" s="100">
        <f t="shared" si="1"/>
        <v>1.6833045463860184E-2</v>
      </c>
    </row>
    <row r="58" spans="17:23">
      <c r="Q58" s="88">
        <v>8</v>
      </c>
      <c r="R58" s="85" t="s">
        <v>290</v>
      </c>
      <c r="S58" s="96">
        <v>8500</v>
      </c>
      <c r="T58" s="99">
        <f t="shared" si="0"/>
        <v>3.9155350002763906E-2</v>
      </c>
      <c r="U58" s="93" t="s">
        <v>318</v>
      </c>
      <c r="V58" s="95">
        <v>1145</v>
      </c>
      <c r="W58" s="100">
        <f t="shared" si="1"/>
        <v>1.6759858309669487E-2</v>
      </c>
    </row>
    <row r="59" spans="17:23">
      <c r="Q59" s="91">
        <v>9</v>
      </c>
      <c r="R59" s="84" t="s">
        <v>286</v>
      </c>
      <c r="S59" s="96">
        <v>6245</v>
      </c>
      <c r="T59" s="99">
        <f t="shared" si="0"/>
        <v>2.8767665972618893E-2</v>
      </c>
      <c r="U59" s="93" t="s">
        <v>286</v>
      </c>
      <c r="V59" s="83">
        <v>970</v>
      </c>
      <c r="W59" s="100">
        <f t="shared" si="1"/>
        <v>1.419830791299511E-2</v>
      </c>
    </row>
    <row r="60" spans="17:23">
      <c r="Q60" s="81">
        <v>10</v>
      </c>
      <c r="R60" s="84" t="s">
        <v>284</v>
      </c>
      <c r="S60" s="96">
        <v>4245</v>
      </c>
      <c r="T60" s="97">
        <f t="shared" si="0"/>
        <v>1.9554642442556797E-2</v>
      </c>
      <c r="U60" s="82" t="s">
        <v>325</v>
      </c>
      <c r="V60" s="96">
        <v>790</v>
      </c>
      <c r="W60" s="100">
        <f t="shared" si="1"/>
        <v>1.1563570362130038E-2</v>
      </c>
    </row>
    <row r="78" spans="7:15">
      <c r="G78" s="205" t="s">
        <v>600</v>
      </c>
      <c r="H78" s="205"/>
      <c r="I78" s="205"/>
      <c r="J78" s="205"/>
      <c r="L78" s="204" t="s">
        <v>601</v>
      </c>
      <c r="M78" s="204"/>
      <c r="N78" s="204"/>
      <c r="O78" s="204"/>
    </row>
    <row r="79" spans="7:15">
      <c r="G79" s="205"/>
      <c r="H79" s="205"/>
      <c r="I79" s="205"/>
      <c r="J79" s="205"/>
      <c r="L79" s="204"/>
      <c r="M79" s="204"/>
      <c r="N79" s="204"/>
      <c r="O79" s="204"/>
    </row>
    <row r="80" spans="7:15">
      <c r="G80" s="73" t="s">
        <v>568</v>
      </c>
      <c r="H80" s="40" t="s">
        <v>569</v>
      </c>
      <c r="I80" s="40" t="s">
        <v>570</v>
      </c>
      <c r="J80" s="40" t="s">
        <v>571</v>
      </c>
      <c r="L80" s="40" t="s">
        <v>572</v>
      </c>
      <c r="M80" s="40" t="s">
        <v>563</v>
      </c>
      <c r="N80" s="40" t="s">
        <v>602</v>
      </c>
      <c r="O80" s="40" t="s">
        <v>574</v>
      </c>
    </row>
    <row r="81" spans="7:15" ht="15">
      <c r="G81" s="72" t="s">
        <v>272</v>
      </c>
      <c r="H81" s="59">
        <v>72205</v>
      </c>
      <c r="I81" s="64">
        <v>0.2529957953749124</v>
      </c>
      <c r="J81" s="70">
        <v>0.17416050085372792</v>
      </c>
      <c r="L81" s="206" t="s">
        <v>51</v>
      </c>
      <c r="M81" s="208">
        <v>157155</v>
      </c>
      <c r="N81" s="209" t="s">
        <v>603</v>
      </c>
      <c r="O81" s="106" t="s">
        <v>273</v>
      </c>
    </row>
    <row r="82" spans="7:15" ht="15">
      <c r="G82" s="72" t="s">
        <v>274</v>
      </c>
      <c r="H82" s="61">
        <v>48875</v>
      </c>
      <c r="I82" s="60">
        <v>0.17125087596355992</v>
      </c>
      <c r="J82" s="70">
        <v>8.5637639290137013E-3</v>
      </c>
      <c r="L82" s="207"/>
      <c r="M82" s="193"/>
      <c r="N82" s="209"/>
      <c r="O82" s="107" t="s">
        <v>272</v>
      </c>
    </row>
    <row r="83" spans="7:15" ht="15">
      <c r="G83" s="72" t="s">
        <v>273</v>
      </c>
      <c r="H83" s="63">
        <v>47375</v>
      </c>
      <c r="I83" s="68">
        <v>0.16599509460406447</v>
      </c>
      <c r="J83" s="67">
        <v>0.27437794216543376</v>
      </c>
      <c r="L83" s="207"/>
      <c r="M83" s="193"/>
      <c r="N83" s="209"/>
      <c r="O83" s="108" t="s">
        <v>274</v>
      </c>
    </row>
    <row r="84" spans="7:15" ht="15">
      <c r="G84" s="72" t="s">
        <v>276</v>
      </c>
      <c r="H84" s="62">
        <v>29800</v>
      </c>
      <c r="I84" s="60">
        <v>0.10441485634197617</v>
      </c>
      <c r="J84" s="67">
        <v>6.9058295964125493E-2</v>
      </c>
      <c r="L84" s="189" t="s">
        <v>50</v>
      </c>
      <c r="M84" s="198">
        <v>54155</v>
      </c>
      <c r="N84" s="200" t="s">
        <v>604</v>
      </c>
      <c r="O84" s="109" t="s">
        <v>283</v>
      </c>
    </row>
    <row r="85" spans="7:15" ht="15">
      <c r="G85" s="72" t="s">
        <v>280</v>
      </c>
      <c r="H85" s="59">
        <v>22075</v>
      </c>
      <c r="I85" s="66">
        <v>7.7347582340574636E-2</v>
      </c>
      <c r="J85" s="67">
        <v>-1.8016014234875422E-2</v>
      </c>
      <c r="L85" s="190"/>
      <c r="M85" s="193"/>
      <c r="N85" s="201"/>
      <c r="O85" s="110" t="s">
        <v>276</v>
      </c>
    </row>
    <row r="86" spans="7:15" ht="15">
      <c r="G86" s="72" t="s">
        <v>284</v>
      </c>
      <c r="H86" s="63">
        <v>12685</v>
      </c>
      <c r="I86" s="66">
        <v>4.4446391030133148E-2</v>
      </c>
      <c r="J86" s="70">
        <v>0.39548954895489552</v>
      </c>
      <c r="L86" s="191"/>
      <c r="M86" s="203"/>
      <c r="N86" s="201"/>
      <c r="O86" s="111" t="s">
        <v>280</v>
      </c>
    </row>
    <row r="87" spans="7:15" ht="15">
      <c r="G87" s="72" t="s">
        <v>283</v>
      </c>
      <c r="H87" s="62">
        <v>11160</v>
      </c>
      <c r="I87" s="65">
        <v>3.9103013314646114E-2</v>
      </c>
      <c r="J87" s="67">
        <v>0.19935518538420194</v>
      </c>
      <c r="L87" s="189" t="s">
        <v>53</v>
      </c>
      <c r="M87" s="192">
        <v>51930</v>
      </c>
      <c r="N87" s="194" t="s">
        <v>605</v>
      </c>
      <c r="O87" s="112" t="s">
        <v>272</v>
      </c>
    </row>
    <row r="88" spans="7:15" ht="15">
      <c r="G88" s="72" t="s">
        <v>285</v>
      </c>
      <c r="H88" s="62">
        <v>10755</v>
      </c>
      <c r="I88" s="66">
        <v>3.7683952347582338E-2</v>
      </c>
      <c r="J88" s="71">
        <v>0.11798336798336795</v>
      </c>
      <c r="L88" s="190"/>
      <c r="M88" s="193"/>
      <c r="N88" s="195"/>
      <c r="O88" s="113" t="s">
        <v>274</v>
      </c>
    </row>
    <row r="89" spans="7:15" ht="15">
      <c r="G89" s="72" t="s">
        <v>290</v>
      </c>
      <c r="H89" s="59">
        <v>8950</v>
      </c>
      <c r="I89" s="68">
        <v>3.1359495444989491E-2</v>
      </c>
      <c r="J89" s="60">
        <v>0.10767326732673266</v>
      </c>
      <c r="L89" s="191"/>
      <c r="M89" s="193"/>
      <c r="N89" s="195"/>
      <c r="O89" s="111" t="s">
        <v>273</v>
      </c>
    </row>
    <row r="90" spans="7:15" ht="15">
      <c r="G90" s="72" t="s">
        <v>286</v>
      </c>
      <c r="H90" s="59">
        <v>7215</v>
      </c>
      <c r="I90" s="60">
        <v>2.528030833917309E-2</v>
      </c>
      <c r="J90" s="69">
        <v>0.39690222652468532</v>
      </c>
      <c r="L90" s="196" t="s">
        <v>578</v>
      </c>
      <c r="M90" s="198">
        <v>22165</v>
      </c>
      <c r="N90" s="200" t="s">
        <v>606</v>
      </c>
      <c r="O90" s="114" t="s">
        <v>272</v>
      </c>
    </row>
    <row r="91" spans="7:15">
      <c r="L91" s="196"/>
      <c r="M91" s="193"/>
      <c r="N91" s="201"/>
      <c r="O91" s="115" t="s">
        <v>274</v>
      </c>
    </row>
    <row r="92" spans="7:15">
      <c r="L92" s="197"/>
      <c r="M92" s="193"/>
      <c r="N92" s="202"/>
      <c r="O92" s="116" t="s">
        <v>280</v>
      </c>
    </row>
    <row r="93" spans="7:15">
      <c r="L93" s="190" t="s">
        <v>509</v>
      </c>
      <c r="M93" s="198"/>
      <c r="N93" s="209"/>
      <c r="O93" s="117" t="s">
        <v>552</v>
      </c>
    </row>
    <row r="94" spans="7:15">
      <c r="L94" s="190"/>
      <c r="M94" s="193"/>
      <c r="N94" s="209"/>
      <c r="O94" s="117" t="s">
        <v>552</v>
      </c>
    </row>
    <row r="95" spans="7:15">
      <c r="L95" s="191"/>
      <c r="M95" s="203"/>
      <c r="N95" s="209"/>
      <c r="O95" s="117" t="s">
        <v>552</v>
      </c>
    </row>
    <row r="96" spans="7:15">
      <c r="N96" s="78"/>
    </row>
  </sheetData>
  <mergeCells count="36">
    <mergeCell ref="Q49:Q50"/>
    <mergeCell ref="R49:T49"/>
    <mergeCell ref="U49:W49"/>
    <mergeCell ref="E6:F6"/>
    <mergeCell ref="G78:J79"/>
    <mergeCell ref="Q47:W48"/>
    <mergeCell ref="B31:G31"/>
    <mergeCell ref="L28:M28"/>
    <mergeCell ref="M93:M95"/>
    <mergeCell ref="B4:E4"/>
    <mergeCell ref="B3:E3"/>
    <mergeCell ref="G47:J48"/>
    <mergeCell ref="L47:O48"/>
    <mergeCell ref="L78:O79"/>
    <mergeCell ref="I28:J28"/>
    <mergeCell ref="I36:J36"/>
    <mergeCell ref="L36:M36"/>
    <mergeCell ref="O28:P28"/>
    <mergeCell ref="I3:M3"/>
    <mergeCell ref="I18:L18"/>
    <mergeCell ref="L93:L95"/>
    <mergeCell ref="N93:N95"/>
    <mergeCell ref="B6:C6"/>
    <mergeCell ref="B16:G16"/>
    <mergeCell ref="N81:N83"/>
    <mergeCell ref="N84:N86"/>
    <mergeCell ref="N87:N89"/>
    <mergeCell ref="N90:N92"/>
    <mergeCell ref="L81:L83"/>
    <mergeCell ref="L84:L86"/>
    <mergeCell ref="L87:L89"/>
    <mergeCell ref="L90:L92"/>
    <mergeCell ref="M81:M83"/>
    <mergeCell ref="M84:M86"/>
    <mergeCell ref="M87:M89"/>
    <mergeCell ref="M90:M92"/>
  </mergeCells>
  <phoneticPr fontId="18" type="noConversion"/>
  <conditionalFormatting sqref="G18:G31 G38:G43">
    <cfRule type="cellIs" dxfId="27" priority="2" operator="greaterThan">
      <formula>0</formula>
    </cfRule>
    <cfRule type="cellIs" dxfId="26" priority="3" operator="lessThan">
      <formula>0</formula>
    </cfRule>
    <cfRule type="cellIs" dxfId="25" priority="4" operator="greaterThan">
      <formula>"o"</formula>
    </cfRule>
  </conditionalFormatting>
  <conditionalFormatting sqref="L87 L90 L93">
    <cfRule type="duplicateValues" dxfId="24" priority="6"/>
  </conditionalFormatting>
  <hyperlinks>
    <hyperlink ref="A1" location="Contents!A1" display="Contents" xr:uid="{56E250E0-BFF1-45BD-A0C6-2FD1380FA7E1}"/>
  </hyperlinks>
  <pageMargins left="0.7" right="0.7" top="0.75" bottom="0.75" header="0.3" footer="0.3"/>
  <pageSetup paperSize="9" orientation="portrait" r:id="rId1"/>
  <drawing r:id="rId2"/>
  <tableParts count="11">
    <tablePart r:id="rId3"/>
    <tablePart r:id="rId4"/>
    <tablePart r:id="rId5"/>
    <tablePart r:id="rId6"/>
    <tablePart r:id="rId7"/>
    <tablePart r:id="rId8"/>
    <tablePart r:id="rId9"/>
    <tablePart r:id="rId10"/>
    <tablePart r:id="rId11"/>
    <tablePart r:id="rId12"/>
    <tablePart r:id="rId13"/>
  </tablePart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E62165-4A4B-466E-82B2-F7FE76F13B6B}">
  <sheetPr>
    <tabColor rgb="FF17A4A5"/>
  </sheetPr>
  <dimension ref="A1:X105"/>
  <sheetViews>
    <sheetView topLeftCell="O41" zoomScaleNormal="100" workbookViewId="0">
      <selection activeCell="K48" sqref="K48:Q70"/>
    </sheetView>
  </sheetViews>
  <sheetFormatPr defaultColWidth="8.85546875" defaultRowHeight="14.25"/>
  <cols>
    <col min="1" max="1" width="8.85546875" style="24"/>
    <col min="2" max="2" width="15.5703125" style="24" customWidth="1"/>
    <col min="3" max="3" width="31.140625" style="24" customWidth="1"/>
    <col min="4" max="4" width="20.140625" style="24" customWidth="1"/>
    <col min="5" max="5" width="22.140625" style="24" customWidth="1"/>
    <col min="6" max="6" width="23.140625" style="24" customWidth="1"/>
    <col min="7" max="7" width="21.85546875" style="24" customWidth="1"/>
    <col min="8" max="8" width="35.85546875" style="24" customWidth="1"/>
    <col min="9" max="9" width="41" style="24" customWidth="1"/>
    <col min="10" max="10" width="46" style="24" bestFit="1" customWidth="1"/>
    <col min="11" max="11" width="22.85546875" style="24" bestFit="1" customWidth="1"/>
    <col min="12" max="12" width="50.85546875" style="24" bestFit="1" customWidth="1"/>
    <col min="13" max="13" width="38.85546875" style="128" bestFit="1" customWidth="1"/>
    <col min="14" max="14" width="14.85546875" style="24" bestFit="1" customWidth="1"/>
    <col min="15" max="15" width="45" style="24" bestFit="1" customWidth="1"/>
    <col min="16" max="16" width="25.85546875" style="24" bestFit="1" customWidth="1"/>
    <col min="17" max="17" width="7.140625" style="24" customWidth="1"/>
    <col min="18" max="18" width="17.85546875" style="24" customWidth="1"/>
    <col min="19" max="19" width="28.85546875" style="24" bestFit="1" customWidth="1"/>
    <col min="20" max="20" width="35.42578125" style="24" bestFit="1" customWidth="1"/>
    <col min="21" max="21" width="5.5703125" style="24" customWidth="1"/>
    <col min="22" max="22" width="17.85546875" style="24" bestFit="1" customWidth="1"/>
    <col min="23" max="23" width="22.85546875" style="24" bestFit="1" customWidth="1"/>
    <col min="24" max="24" width="35.140625" style="24" bestFit="1" customWidth="1"/>
    <col min="25" max="25" width="54.5703125" style="24" bestFit="1" customWidth="1"/>
    <col min="26" max="26" width="29.140625" style="24" bestFit="1" customWidth="1"/>
    <col min="27" max="27" width="46.42578125" style="24" bestFit="1" customWidth="1"/>
    <col min="28" max="28" width="49.85546875" style="24" bestFit="1" customWidth="1"/>
    <col min="29" max="32" width="8.85546875" style="24"/>
    <col min="33" max="33" width="38.5703125" style="24" customWidth="1"/>
    <col min="34" max="34" width="32.85546875" style="24" bestFit="1" customWidth="1"/>
    <col min="35" max="35" width="31.140625" style="24" customWidth="1"/>
    <col min="36" max="36" width="14.42578125" style="24" bestFit="1" customWidth="1"/>
    <col min="37" max="37" width="50" style="24" customWidth="1"/>
    <col min="38" max="39" width="8.85546875" style="24"/>
    <col min="40" max="40" width="11.140625" style="24" bestFit="1" customWidth="1"/>
    <col min="41" max="41" width="44.5703125" style="24" bestFit="1" customWidth="1"/>
    <col min="42" max="42" width="28.140625" style="24" bestFit="1" customWidth="1"/>
    <col min="43" max="43" width="44.140625" style="24" bestFit="1" customWidth="1"/>
    <col min="44" max="44" width="29.85546875" style="24" bestFit="1" customWidth="1"/>
    <col min="45" max="16384" width="8.85546875" style="24"/>
  </cols>
  <sheetData>
    <row r="1" spans="1:13">
      <c r="A1" s="43" t="s">
        <v>32</v>
      </c>
    </row>
    <row r="2" spans="1:13" ht="15">
      <c r="B2" s="55" t="s">
        <v>607</v>
      </c>
    </row>
    <row r="3" spans="1:13" ht="30.75" customHeight="1">
      <c r="B3" s="217" t="s">
        <v>608</v>
      </c>
      <c r="C3" s="217"/>
      <c r="D3" s="217"/>
      <c r="E3" s="217"/>
      <c r="F3" s="57">
        <v>19</v>
      </c>
      <c r="I3" s="216" t="s">
        <v>609</v>
      </c>
      <c r="J3" s="216"/>
      <c r="K3" s="216"/>
      <c r="L3" s="216"/>
      <c r="M3" s="216"/>
    </row>
    <row r="4" spans="1:13" ht="15">
      <c r="B4" s="218" t="s">
        <v>610</v>
      </c>
      <c r="C4" s="218"/>
      <c r="D4" s="218"/>
      <c r="E4" s="218"/>
      <c r="F4" s="58">
        <v>2955</v>
      </c>
      <c r="I4" s="24" t="s">
        <v>525</v>
      </c>
      <c r="J4" s="41" t="s">
        <v>584</v>
      </c>
      <c r="K4" s="42" t="s">
        <v>527</v>
      </c>
      <c r="L4" s="41" t="s">
        <v>585</v>
      </c>
      <c r="M4" s="148" t="s">
        <v>529</v>
      </c>
    </row>
    <row r="5" spans="1:13">
      <c r="I5" s="5">
        <v>1</v>
      </c>
      <c r="J5" s="141" t="s">
        <v>315</v>
      </c>
      <c r="K5" s="140">
        <v>635</v>
      </c>
      <c r="L5" s="30" t="s">
        <v>315</v>
      </c>
      <c r="M5" s="46">
        <v>1680</v>
      </c>
    </row>
    <row r="6" spans="1:13" ht="33" customHeight="1">
      <c r="B6" s="216" t="s">
        <v>611</v>
      </c>
      <c r="C6" s="216"/>
      <c r="E6" s="216" t="s">
        <v>612</v>
      </c>
      <c r="F6" s="216"/>
      <c r="I6" s="5">
        <v>2</v>
      </c>
      <c r="J6" s="141" t="s">
        <v>354</v>
      </c>
      <c r="K6" s="140">
        <v>135</v>
      </c>
      <c r="L6" s="30" t="s">
        <v>354</v>
      </c>
      <c r="M6" s="46">
        <v>345</v>
      </c>
    </row>
    <row r="7" spans="1:13">
      <c r="B7" s="24" t="s">
        <v>532</v>
      </c>
      <c r="C7" s="24" t="s">
        <v>533</v>
      </c>
      <c r="E7" s="24" t="s">
        <v>534</v>
      </c>
      <c r="F7" s="24" t="s">
        <v>535</v>
      </c>
      <c r="G7" s="24" t="s">
        <v>536</v>
      </c>
      <c r="I7" s="5">
        <v>3</v>
      </c>
      <c r="J7" s="141" t="s">
        <v>416</v>
      </c>
      <c r="K7" s="140">
        <v>15</v>
      </c>
      <c r="L7" s="30" t="s">
        <v>416</v>
      </c>
      <c r="M7" s="46">
        <v>50</v>
      </c>
    </row>
    <row r="8" spans="1:13">
      <c r="B8" s="24" t="s">
        <v>75</v>
      </c>
      <c r="C8" s="140">
        <v>2575</v>
      </c>
      <c r="E8" s="24" t="s">
        <v>537</v>
      </c>
      <c r="F8" s="46">
        <v>806</v>
      </c>
      <c r="G8" s="140">
        <v>805</v>
      </c>
      <c r="I8" s="5">
        <v>4</v>
      </c>
      <c r="J8" s="141" t="s">
        <v>417</v>
      </c>
      <c r="K8" s="140">
        <v>10</v>
      </c>
      <c r="L8" s="30" t="s">
        <v>417</v>
      </c>
      <c r="M8" s="46">
        <v>45</v>
      </c>
    </row>
    <row r="9" spans="1:13">
      <c r="B9" s="24" t="s">
        <v>77</v>
      </c>
      <c r="C9" s="140">
        <v>2485</v>
      </c>
      <c r="E9" s="24" t="s">
        <v>538</v>
      </c>
      <c r="F9" s="140">
        <v>2150</v>
      </c>
      <c r="G9" s="140">
        <v>2150</v>
      </c>
      <c r="I9" s="5">
        <v>5</v>
      </c>
      <c r="J9" s="141" t="s">
        <v>464</v>
      </c>
      <c r="K9" s="140">
        <v>0</v>
      </c>
      <c r="L9" s="30" t="s">
        <v>464</v>
      </c>
      <c r="M9" s="46">
        <v>5</v>
      </c>
    </row>
    <row r="10" spans="1:13">
      <c r="B10" s="24" t="s">
        <v>79</v>
      </c>
      <c r="C10" s="140">
        <v>2830</v>
      </c>
      <c r="I10" s="5">
        <v>6</v>
      </c>
      <c r="J10" s="141" t="s">
        <v>476</v>
      </c>
      <c r="K10" s="140">
        <v>0</v>
      </c>
      <c r="L10" s="30" t="s">
        <v>476</v>
      </c>
      <c r="M10" s="46">
        <v>5</v>
      </c>
    </row>
    <row r="11" spans="1:13" ht="14.1" customHeight="1">
      <c r="B11" s="24" t="s">
        <v>81</v>
      </c>
      <c r="C11" s="140">
        <v>3095</v>
      </c>
      <c r="I11" s="5">
        <v>7</v>
      </c>
      <c r="J11" s="141" t="s">
        <v>465</v>
      </c>
      <c r="K11" s="140">
        <v>0</v>
      </c>
      <c r="L11" s="30" t="s">
        <v>465</v>
      </c>
      <c r="M11" s="46">
        <v>5</v>
      </c>
    </row>
    <row r="12" spans="1:13">
      <c r="B12" s="24" t="s">
        <v>83</v>
      </c>
      <c r="C12" s="140">
        <v>2945</v>
      </c>
      <c r="I12" s="5">
        <v>8</v>
      </c>
      <c r="J12" s="30" t="s">
        <v>613</v>
      </c>
      <c r="K12" s="46">
        <v>0</v>
      </c>
      <c r="L12" s="30" t="s">
        <v>466</v>
      </c>
      <c r="M12" s="46">
        <v>5</v>
      </c>
    </row>
    <row r="13" spans="1:13" ht="32.1" customHeight="1">
      <c r="I13" s="5">
        <v>9</v>
      </c>
      <c r="J13" s="30" t="s">
        <v>614</v>
      </c>
      <c r="K13" s="46">
        <v>0</v>
      </c>
      <c r="L13" s="30" t="s">
        <v>479</v>
      </c>
      <c r="M13" s="46">
        <v>5</v>
      </c>
    </row>
    <row r="14" spans="1:13">
      <c r="I14" s="5">
        <v>10</v>
      </c>
      <c r="J14" s="30" t="s">
        <v>477</v>
      </c>
      <c r="K14" s="46">
        <v>0</v>
      </c>
      <c r="L14" s="30" t="s">
        <v>488</v>
      </c>
      <c r="M14" s="46">
        <v>0</v>
      </c>
    </row>
    <row r="15" spans="1:13">
      <c r="J15" s="30"/>
      <c r="K15" s="46"/>
      <c r="L15" s="30"/>
      <c r="M15" s="46"/>
    </row>
    <row r="16" spans="1:13">
      <c r="B16" s="215" t="s">
        <v>615</v>
      </c>
      <c r="C16" s="215"/>
      <c r="D16" s="215"/>
      <c r="E16" s="215"/>
      <c r="F16" s="215"/>
      <c r="G16" s="215"/>
    </row>
    <row r="17" spans="2:13" ht="28.5">
      <c r="B17" s="52" t="s">
        <v>525</v>
      </c>
      <c r="C17" s="52" t="s">
        <v>540</v>
      </c>
      <c r="D17" s="52" t="s">
        <v>541</v>
      </c>
      <c r="E17" s="52" t="s">
        <v>542</v>
      </c>
      <c r="F17" s="52" t="s">
        <v>543</v>
      </c>
      <c r="G17" s="52" t="s">
        <v>544</v>
      </c>
    </row>
    <row r="18" spans="2:13">
      <c r="B18" s="24">
        <v>1</v>
      </c>
      <c r="C18" s="30" t="s">
        <v>315</v>
      </c>
      <c r="D18" s="46">
        <v>2440</v>
      </c>
      <c r="E18" s="46">
        <v>2315</v>
      </c>
      <c r="F18" s="47">
        <f>Table2952107[[#This Row],[Number of students in 2021-22]]/$F$4</f>
        <v>0.78341793570219964</v>
      </c>
      <c r="G18" s="47">
        <f>Table2952107[[#This Row],[Number of students in 2021-22]]/Table2952107[[#This Row],[Number of students in 2020-21]]-1</f>
        <v>-5.1229508196721341E-2</v>
      </c>
      <c r="I18" s="215" t="s">
        <v>616</v>
      </c>
      <c r="J18" s="215"/>
      <c r="K18" s="215"/>
      <c r="L18" s="215"/>
    </row>
    <row r="19" spans="2:13" ht="15.75" customHeight="1">
      <c r="B19" s="24">
        <v>2</v>
      </c>
      <c r="C19" s="30" t="s">
        <v>354</v>
      </c>
      <c r="D19" s="46">
        <v>515</v>
      </c>
      <c r="E19" s="46">
        <v>480</v>
      </c>
      <c r="F19" s="47">
        <f>Table2952107[[#This Row],[Number of students in 2021-22]]/$F$4</f>
        <v>0.16243654822335024</v>
      </c>
      <c r="G19" s="47">
        <f>Table2952107[[#This Row],[Number of students in 2021-22]]/Table2952107[[#This Row],[Number of students in 2020-21]]-1</f>
        <v>-6.7961165048543659E-2</v>
      </c>
      <c r="I19" s="44" t="s">
        <v>45</v>
      </c>
      <c r="J19" s="30" t="s">
        <v>533</v>
      </c>
      <c r="K19" s="45" t="s">
        <v>546</v>
      </c>
      <c r="L19" s="45" t="s">
        <v>547</v>
      </c>
    </row>
    <row r="20" spans="2:13">
      <c r="B20" s="24">
        <v>3</v>
      </c>
      <c r="C20" s="30" t="s">
        <v>416</v>
      </c>
      <c r="D20" s="46">
        <v>55</v>
      </c>
      <c r="E20" s="46">
        <v>65</v>
      </c>
      <c r="F20" s="47">
        <f>Table2952107[[#This Row],[Number of students in 2021-22]]/$F$4</f>
        <v>2.1996615905245348E-2</v>
      </c>
      <c r="G20" s="47">
        <f>Table2952107[[#This Row],[Number of students in 2021-22]]/Table2952107[[#This Row],[Number of students in 2020-21]]-1</f>
        <v>0.18181818181818188</v>
      </c>
      <c r="I20" s="30" t="s">
        <v>51</v>
      </c>
      <c r="J20" s="46">
        <v>20</v>
      </c>
      <c r="K20" s="24">
        <v>5</v>
      </c>
      <c r="L20" s="47">
        <f>Table3154109[[#This Row],[Number of Countries Represented ]]/$K$25</f>
        <v>0.26315789473684209</v>
      </c>
    </row>
    <row r="21" spans="2:13" ht="32.1" customHeight="1">
      <c r="B21" s="24">
        <v>4</v>
      </c>
      <c r="C21" s="30" t="s">
        <v>417</v>
      </c>
      <c r="D21" s="46">
        <v>50</v>
      </c>
      <c r="E21" s="46">
        <v>55</v>
      </c>
      <c r="F21" s="47">
        <f>Table2952107[[#This Row],[Number of students in 2021-22]]/$F$4</f>
        <v>1.8612521150592216E-2</v>
      </c>
      <c r="G21" s="47">
        <f>Table2952107[[#This Row],[Number of students in 2021-22]]/Table2952107[[#This Row],[Number of students in 2020-21]]-1</f>
        <v>0.10000000000000009</v>
      </c>
      <c r="I21" s="30" t="s">
        <v>50</v>
      </c>
      <c r="J21" s="46">
        <v>2915</v>
      </c>
      <c r="K21" s="24">
        <v>19</v>
      </c>
      <c r="L21" s="47">
        <f>Table3154109[[#This Row],[Number of Countries Represented ]]/$K$25</f>
        <v>1</v>
      </c>
    </row>
    <row r="22" spans="2:13">
      <c r="B22" s="24">
        <v>5</v>
      </c>
      <c r="C22" s="30" t="s">
        <v>464</v>
      </c>
      <c r="D22" s="46">
        <v>5</v>
      </c>
      <c r="E22" s="46">
        <v>5</v>
      </c>
      <c r="F22" s="47">
        <f>Table2952107[[#This Row],[Number of students in 2021-22]]/$F$4</f>
        <v>1.6920473773265651E-3</v>
      </c>
      <c r="G22" s="47">
        <f>Table2952107[[#This Row],[Number of students in 2021-22]]/Table2952107[[#This Row],[Number of students in 2020-21]]-1</f>
        <v>0</v>
      </c>
      <c r="I22" s="30" t="s">
        <v>509</v>
      </c>
      <c r="J22" s="46"/>
      <c r="L22" s="47">
        <f>Table3154109[[#This Row],[Number of Countries Represented ]]/$K$25</f>
        <v>0</v>
      </c>
    </row>
    <row r="23" spans="2:13">
      <c r="B23" s="24">
        <v>6</v>
      </c>
      <c r="C23" s="30" t="s">
        <v>476</v>
      </c>
      <c r="D23" s="46">
        <v>5</v>
      </c>
      <c r="E23" s="46">
        <v>5</v>
      </c>
      <c r="F23" s="47">
        <f>Table2952107[[#This Row],[Number of students in 2021-22]]/$F$4</f>
        <v>1.6920473773265651E-3</v>
      </c>
      <c r="G23" s="47">
        <f>Table2952107[[#This Row],[Number of students in 2021-22]]/Table2952107[[#This Row],[Number of students in 2020-21]]-1</f>
        <v>0</v>
      </c>
      <c r="I23" s="30" t="s">
        <v>52</v>
      </c>
      <c r="J23" s="46">
        <v>0</v>
      </c>
      <c r="K23" s="24">
        <v>0</v>
      </c>
      <c r="L23" s="47">
        <f>Table3154109[[#This Row],[Number of Countries Represented ]]/$K$25</f>
        <v>0</v>
      </c>
    </row>
    <row r="24" spans="2:13">
      <c r="B24" s="24">
        <v>7</v>
      </c>
      <c r="C24" s="30" t="s">
        <v>465</v>
      </c>
      <c r="D24" s="46">
        <v>10</v>
      </c>
      <c r="E24" s="46">
        <v>5</v>
      </c>
      <c r="F24" s="47">
        <f>Table2952107[[#This Row],[Number of students in 2021-22]]/$F$4</f>
        <v>1.6920473773265651E-3</v>
      </c>
      <c r="G24" s="47">
        <f>Table2952107[[#This Row],[Number of students in 2021-22]]/Table2952107[[#This Row],[Number of students in 2020-21]]-1</f>
        <v>-0.5</v>
      </c>
      <c r="I24" s="30" t="s">
        <v>53</v>
      </c>
      <c r="J24" s="46">
        <v>25</v>
      </c>
      <c r="K24" s="24">
        <v>5</v>
      </c>
      <c r="L24" s="47">
        <f>Table3154109[[#This Row],[Number of Countries Represented ]]/$K$25</f>
        <v>0.26315789473684209</v>
      </c>
    </row>
    <row r="25" spans="2:13">
      <c r="B25" s="24">
        <v>8</v>
      </c>
      <c r="C25" s="30" t="s">
        <v>466</v>
      </c>
      <c r="D25" s="46">
        <v>5</v>
      </c>
      <c r="E25" s="46">
        <v>5</v>
      </c>
      <c r="F25" s="47">
        <f>Table2952107[[#This Row],[Number of students in 2021-22]]/$F$4</f>
        <v>1.6920473773265651E-3</v>
      </c>
      <c r="G25" s="47">
        <f>Table2952107[[#This Row],[Number of students in 2021-22]]/Table2952107[[#This Row],[Number of students in 2020-21]]-1</f>
        <v>0</v>
      </c>
      <c r="I25" s="30" t="s">
        <v>54</v>
      </c>
      <c r="J25" s="46">
        <v>2955</v>
      </c>
      <c r="K25" s="24">
        <v>19</v>
      </c>
      <c r="L25" s="47">
        <f>Table3154109[[#This Row],[Number of Countries Represented ]]/$K$25</f>
        <v>1</v>
      </c>
    </row>
    <row r="26" spans="2:13">
      <c r="B26" s="24">
        <v>9</v>
      </c>
      <c r="C26" s="30" t="s">
        <v>479</v>
      </c>
      <c r="D26" s="46">
        <v>5</v>
      </c>
      <c r="E26" s="46">
        <v>5</v>
      </c>
      <c r="F26" s="47">
        <f>Table2952107[[#This Row],[Number of students in 2021-22]]/$F$4</f>
        <v>1.6920473773265651E-3</v>
      </c>
      <c r="G26" s="47">
        <f>Table2952107[[#This Row],[Number of students in 2021-22]]/Table2952107[[#This Row],[Number of students in 2020-21]]-1</f>
        <v>0</v>
      </c>
    </row>
    <row r="27" spans="2:13">
      <c r="B27" s="24">
        <v>10</v>
      </c>
      <c r="C27" s="30" t="s">
        <v>495</v>
      </c>
      <c r="D27" s="46">
        <v>5</v>
      </c>
      <c r="E27" s="46">
        <v>5</v>
      </c>
      <c r="F27" s="47">
        <f>Table2952107[[#This Row],[Number of students in 2021-22]]/$F$4</f>
        <v>1.6920473773265651E-3</v>
      </c>
      <c r="G27" s="47">
        <f>Table2952107[[#This Row],[Number of students in 2021-22]]/Table2952107[[#This Row],[Number of students in 2020-21]]-1</f>
        <v>0</v>
      </c>
    </row>
    <row r="28" spans="2:13" ht="37.35" customHeight="1">
      <c r="C28" s="30"/>
      <c r="D28" s="46"/>
      <c r="E28" s="46"/>
      <c r="F28" s="47"/>
      <c r="G28" s="47"/>
      <c r="I28" s="216" t="s">
        <v>617</v>
      </c>
      <c r="J28" s="216"/>
      <c r="L28" s="216" t="s">
        <v>618</v>
      </c>
      <c r="M28" s="216"/>
    </row>
    <row r="29" spans="2:13" ht="14.1" customHeight="1">
      <c r="C29" s="30"/>
      <c r="D29" s="46"/>
      <c r="E29" s="46"/>
      <c r="F29" s="47"/>
      <c r="G29" s="47"/>
      <c r="I29" s="50" t="s">
        <v>551</v>
      </c>
      <c r="J29" s="51" t="s">
        <v>533</v>
      </c>
      <c r="L29" s="50" t="s">
        <v>551</v>
      </c>
      <c r="M29" s="149" t="s">
        <v>533</v>
      </c>
    </row>
    <row r="30" spans="2:13">
      <c r="C30" s="30"/>
      <c r="D30" s="46"/>
      <c r="E30" s="46"/>
      <c r="F30" s="47"/>
      <c r="G30" s="47"/>
      <c r="I30" s="30" t="s">
        <v>315</v>
      </c>
      <c r="J30" s="46">
        <v>10</v>
      </c>
      <c r="L30" s="30" t="s">
        <v>416</v>
      </c>
      <c r="M30" s="46">
        <v>10</v>
      </c>
    </row>
    <row r="31" spans="2:13">
      <c r="B31" s="216" t="s">
        <v>619</v>
      </c>
      <c r="C31" s="216"/>
      <c r="D31" s="216"/>
      <c r="E31" s="216"/>
      <c r="F31" s="216"/>
      <c r="G31" s="216"/>
      <c r="I31" s="30" t="s">
        <v>417</v>
      </c>
      <c r="J31" s="46">
        <v>5</v>
      </c>
      <c r="L31" s="30" t="s">
        <v>315</v>
      </c>
      <c r="M31" s="46">
        <v>10</v>
      </c>
    </row>
    <row r="32" spans="2:13">
      <c r="B32" s="45" t="s">
        <v>551</v>
      </c>
      <c r="C32" s="48" t="s">
        <v>75</v>
      </c>
      <c r="D32" s="48" t="s">
        <v>77</v>
      </c>
      <c r="E32" s="48" t="s">
        <v>79</v>
      </c>
      <c r="F32" s="48" t="s">
        <v>81</v>
      </c>
      <c r="G32" s="48" t="s">
        <v>83</v>
      </c>
      <c r="I32" s="30" t="s">
        <v>416</v>
      </c>
      <c r="J32" s="46">
        <v>0</v>
      </c>
      <c r="L32" s="30" t="s">
        <v>417</v>
      </c>
      <c r="M32" s="46">
        <v>0</v>
      </c>
    </row>
    <row r="33" spans="2:24">
      <c r="B33" s="30" t="s">
        <v>315</v>
      </c>
      <c r="C33" s="46">
        <v>2050</v>
      </c>
      <c r="D33" s="46">
        <v>1990</v>
      </c>
      <c r="E33" s="46">
        <v>2260</v>
      </c>
      <c r="F33" s="46">
        <v>2440</v>
      </c>
      <c r="G33" s="46">
        <v>2305</v>
      </c>
      <c r="J33" s="56"/>
    </row>
    <row r="34" spans="2:24">
      <c r="B34" s="30" t="s">
        <v>354</v>
      </c>
      <c r="C34" s="46">
        <v>420</v>
      </c>
      <c r="D34" s="46">
        <v>390</v>
      </c>
      <c r="E34" s="46">
        <v>445</v>
      </c>
      <c r="F34" s="46">
        <v>515</v>
      </c>
      <c r="G34" s="46">
        <v>480</v>
      </c>
    </row>
    <row r="35" spans="2:24">
      <c r="B35" s="30" t="s">
        <v>416</v>
      </c>
      <c r="C35" s="46">
        <v>25</v>
      </c>
      <c r="D35" s="46">
        <v>25</v>
      </c>
      <c r="E35" s="46">
        <v>45</v>
      </c>
      <c r="F35" s="46">
        <v>55</v>
      </c>
      <c r="G35" s="46">
        <v>65</v>
      </c>
    </row>
    <row r="36" spans="2:24" ht="35.450000000000003" customHeight="1">
      <c r="B36" s="30" t="s">
        <v>417</v>
      </c>
      <c r="C36" s="46">
        <v>40</v>
      </c>
      <c r="D36" s="46">
        <v>40</v>
      </c>
      <c r="E36" s="46">
        <v>40</v>
      </c>
      <c r="F36" s="46">
        <v>50</v>
      </c>
      <c r="G36" s="46">
        <v>55</v>
      </c>
      <c r="I36" s="216" t="s">
        <v>620</v>
      </c>
      <c r="J36" s="216"/>
    </row>
    <row r="37" spans="2:24" ht="15">
      <c r="B37" s="30" t="s">
        <v>464</v>
      </c>
      <c r="C37" s="46">
        <v>10</v>
      </c>
      <c r="D37" s="46">
        <v>10</v>
      </c>
      <c r="E37" s="46">
        <v>10</v>
      </c>
      <c r="F37" s="46">
        <v>5</v>
      </c>
      <c r="G37" s="46">
        <v>5</v>
      </c>
      <c r="I37" s="50" t="s">
        <v>551</v>
      </c>
      <c r="J37" s="51" t="s">
        <v>533</v>
      </c>
    </row>
    <row r="38" spans="2:24">
      <c r="C38" s="30"/>
      <c r="D38" s="46"/>
      <c r="E38" s="46"/>
      <c r="F38" s="47"/>
      <c r="G38" s="47"/>
      <c r="I38" s="30" t="s">
        <v>315</v>
      </c>
      <c r="J38" s="46">
        <v>2295</v>
      </c>
    </row>
    <row r="39" spans="2:24">
      <c r="C39" s="30"/>
      <c r="D39" s="46"/>
      <c r="E39" s="46"/>
      <c r="F39" s="47"/>
      <c r="G39" s="47"/>
      <c r="I39" s="30" t="s">
        <v>354</v>
      </c>
      <c r="J39" s="46">
        <v>480</v>
      </c>
    </row>
    <row r="40" spans="2:24">
      <c r="C40" s="30"/>
      <c r="D40" s="46"/>
      <c r="E40" s="46"/>
      <c r="F40" s="47"/>
      <c r="G40" s="47"/>
      <c r="I40" s="30" t="s">
        <v>416</v>
      </c>
      <c r="J40" s="46">
        <v>50</v>
      </c>
    </row>
    <row r="41" spans="2:24">
      <c r="C41" s="30"/>
      <c r="D41" s="46"/>
      <c r="E41" s="46"/>
      <c r="F41" s="47"/>
      <c r="G41" s="47"/>
    </row>
    <row r="42" spans="2:24">
      <c r="C42" s="30"/>
      <c r="D42" s="46"/>
      <c r="E42" s="46"/>
      <c r="F42" s="47"/>
      <c r="G42" s="47"/>
    </row>
    <row r="43" spans="2:24">
      <c r="C43" s="30"/>
      <c r="D43" s="46"/>
      <c r="E43" s="46"/>
      <c r="F43" s="47"/>
      <c r="G43" s="47"/>
    </row>
    <row r="44" spans="2:24" s="49" customFormat="1" ht="15">
      <c r="L44" s="138" t="s">
        <v>512</v>
      </c>
      <c r="M44" s="150"/>
    </row>
    <row r="47" spans="2:24" ht="14.1" customHeight="1">
      <c r="G47" s="204" t="s">
        <v>621</v>
      </c>
      <c r="H47" s="204"/>
      <c r="I47" s="204"/>
      <c r="J47" s="204"/>
      <c r="L47" s="204" t="s">
        <v>622</v>
      </c>
      <c r="M47" s="204"/>
      <c r="N47" s="204"/>
      <c r="O47" s="204"/>
      <c r="Q47" s="210" t="s">
        <v>609</v>
      </c>
      <c r="R47" s="210"/>
      <c r="S47" s="210"/>
      <c r="T47" s="210"/>
      <c r="U47" s="210"/>
      <c r="V47" s="210"/>
      <c r="W47" s="210"/>
      <c r="X47" s="210"/>
    </row>
    <row r="48" spans="2:24" ht="24" customHeight="1">
      <c r="G48" s="204"/>
      <c r="H48" s="204"/>
      <c r="I48" s="204"/>
      <c r="J48" s="204"/>
      <c r="L48" s="204"/>
      <c r="M48" s="204"/>
      <c r="N48" s="204"/>
      <c r="O48" s="204"/>
      <c r="Q48" s="210"/>
      <c r="R48" s="210"/>
      <c r="S48" s="210"/>
      <c r="T48" s="210"/>
      <c r="U48" s="210"/>
      <c r="V48" s="210"/>
      <c r="W48" s="210"/>
      <c r="X48" s="210"/>
    </row>
    <row r="49" spans="17:24" ht="14.45" customHeight="1">
      <c r="Q49" s="211" t="s">
        <v>559</v>
      </c>
      <c r="R49" s="213" t="s">
        <v>560</v>
      </c>
      <c r="S49" s="214"/>
      <c r="T49" s="214"/>
      <c r="U49" s="211" t="s">
        <v>559</v>
      </c>
      <c r="V49" s="214" t="s">
        <v>561</v>
      </c>
      <c r="W49" s="214"/>
      <c r="X49" s="214"/>
    </row>
    <row r="50" spans="17:24" ht="15">
      <c r="Q50" s="212"/>
      <c r="R50" s="80" t="s">
        <v>562</v>
      </c>
      <c r="S50" s="80" t="s">
        <v>563</v>
      </c>
      <c r="T50" s="80" t="s">
        <v>623</v>
      </c>
      <c r="U50" s="212"/>
      <c r="V50" s="80" t="s">
        <v>562</v>
      </c>
      <c r="W50" s="80" t="s">
        <v>563</v>
      </c>
      <c r="X50" s="80" t="s">
        <v>624</v>
      </c>
    </row>
    <row r="51" spans="17:24">
      <c r="Q51" s="81">
        <v>1</v>
      </c>
      <c r="R51" s="82" t="s">
        <v>315</v>
      </c>
      <c r="S51" s="94">
        <v>635</v>
      </c>
      <c r="T51" s="98">
        <f>S51/$F$8</f>
        <v>0.78784119106699757</v>
      </c>
      <c r="U51" s="81">
        <v>1</v>
      </c>
      <c r="V51" s="87" t="s">
        <v>315</v>
      </c>
      <c r="W51" s="83">
        <v>1680</v>
      </c>
      <c r="X51" s="98">
        <f>W51/$F$9</f>
        <v>0.78139534883720929</v>
      </c>
    </row>
    <row r="52" spans="17:24">
      <c r="Q52" s="88">
        <v>2</v>
      </c>
      <c r="R52" s="92" t="s">
        <v>354</v>
      </c>
      <c r="S52" s="95">
        <v>135</v>
      </c>
      <c r="T52" s="98">
        <f t="shared" ref="T52:T60" si="0">S52/$F$8</f>
        <v>0.16749379652605459</v>
      </c>
      <c r="U52" s="88">
        <v>2</v>
      </c>
      <c r="V52" s="82" t="s">
        <v>354</v>
      </c>
      <c r="W52" s="96">
        <v>345</v>
      </c>
      <c r="X52" s="98">
        <f t="shared" ref="X52:X60" si="1">W52/$F$9</f>
        <v>0.16046511627906976</v>
      </c>
    </row>
    <row r="53" spans="17:24">
      <c r="Q53" s="89">
        <v>3</v>
      </c>
      <c r="R53" s="92" t="s">
        <v>416</v>
      </c>
      <c r="S53" s="95">
        <v>15</v>
      </c>
      <c r="T53" s="98">
        <f t="shared" si="0"/>
        <v>1.8610421836228287E-2</v>
      </c>
      <c r="U53" s="89">
        <v>3</v>
      </c>
      <c r="V53" s="93" t="s">
        <v>416</v>
      </c>
      <c r="W53" s="95">
        <v>50</v>
      </c>
      <c r="X53" s="98">
        <f t="shared" si="1"/>
        <v>2.3255813953488372E-2</v>
      </c>
    </row>
    <row r="54" spans="17:24">
      <c r="Q54" s="81">
        <v>4</v>
      </c>
      <c r="R54" s="86" t="s">
        <v>417</v>
      </c>
      <c r="S54" s="95">
        <v>10</v>
      </c>
      <c r="T54" s="98">
        <f t="shared" si="0"/>
        <v>1.2406947890818859E-2</v>
      </c>
      <c r="U54" s="81">
        <v>4</v>
      </c>
      <c r="V54" s="93" t="s">
        <v>417</v>
      </c>
      <c r="W54" s="83">
        <v>45</v>
      </c>
      <c r="X54" s="98">
        <f t="shared" si="1"/>
        <v>2.0930232558139535E-2</v>
      </c>
    </row>
    <row r="55" spans="17:24">
      <c r="Q55" s="90">
        <v>5</v>
      </c>
      <c r="R55" s="93" t="s">
        <v>464</v>
      </c>
      <c r="S55" s="83">
        <v>0</v>
      </c>
      <c r="T55" s="98">
        <f t="shared" si="0"/>
        <v>0</v>
      </c>
      <c r="U55" s="90">
        <v>5</v>
      </c>
      <c r="V55" s="93" t="s">
        <v>464</v>
      </c>
      <c r="W55" s="95">
        <v>5</v>
      </c>
      <c r="X55" s="98">
        <f t="shared" si="1"/>
        <v>2.3255813953488372E-3</v>
      </c>
    </row>
    <row r="56" spans="17:24">
      <c r="Q56" s="88">
        <v>5</v>
      </c>
      <c r="R56" s="85" t="s">
        <v>476</v>
      </c>
      <c r="S56" s="96">
        <v>0</v>
      </c>
      <c r="T56" s="98">
        <f t="shared" si="0"/>
        <v>0</v>
      </c>
      <c r="U56" s="88">
        <v>6</v>
      </c>
      <c r="V56" s="93" t="s">
        <v>476</v>
      </c>
      <c r="W56" s="83">
        <v>5</v>
      </c>
      <c r="X56" s="98">
        <f t="shared" si="1"/>
        <v>2.3255813953488372E-3</v>
      </c>
    </row>
    <row r="57" spans="17:24">
      <c r="Q57" s="90">
        <v>5</v>
      </c>
      <c r="R57" s="84" t="s">
        <v>465</v>
      </c>
      <c r="S57" s="96">
        <v>0</v>
      </c>
      <c r="T57" s="98">
        <f t="shared" si="0"/>
        <v>0</v>
      </c>
      <c r="U57" s="90">
        <v>7</v>
      </c>
      <c r="V57" s="93" t="s">
        <v>465</v>
      </c>
      <c r="W57" s="95">
        <v>5</v>
      </c>
      <c r="X57" s="98">
        <f t="shared" si="1"/>
        <v>2.3255813953488372E-3</v>
      </c>
    </row>
    <row r="58" spans="17:24">
      <c r="Q58" s="88">
        <v>5</v>
      </c>
      <c r="R58" s="85" t="s">
        <v>613</v>
      </c>
      <c r="S58" s="96">
        <v>0</v>
      </c>
      <c r="T58" s="98">
        <f t="shared" si="0"/>
        <v>0</v>
      </c>
      <c r="U58" s="88">
        <v>8</v>
      </c>
      <c r="V58" s="93" t="s">
        <v>466</v>
      </c>
      <c r="W58" s="95">
        <v>5</v>
      </c>
      <c r="X58" s="98">
        <f t="shared" si="1"/>
        <v>2.3255813953488372E-3</v>
      </c>
    </row>
    <row r="59" spans="17:24">
      <c r="Q59" s="91">
        <v>5</v>
      </c>
      <c r="R59" s="85" t="s">
        <v>614</v>
      </c>
      <c r="S59" s="96">
        <v>0</v>
      </c>
      <c r="T59" s="98">
        <f t="shared" si="0"/>
        <v>0</v>
      </c>
      <c r="U59" s="91">
        <v>9</v>
      </c>
      <c r="V59" s="93" t="s">
        <v>479</v>
      </c>
      <c r="W59" s="83">
        <v>5</v>
      </c>
      <c r="X59" s="98">
        <f t="shared" si="1"/>
        <v>2.3255813953488372E-3</v>
      </c>
    </row>
    <row r="60" spans="17:24">
      <c r="Q60" s="81">
        <v>5</v>
      </c>
      <c r="R60" s="84" t="s">
        <v>477</v>
      </c>
      <c r="S60" s="96">
        <v>0</v>
      </c>
      <c r="T60" s="98">
        <f t="shared" si="0"/>
        <v>0</v>
      </c>
      <c r="U60" s="81">
        <v>10</v>
      </c>
      <c r="V60" s="82" t="s">
        <v>488</v>
      </c>
      <c r="W60" s="96">
        <v>0</v>
      </c>
      <c r="X60" s="98">
        <f t="shared" si="1"/>
        <v>0</v>
      </c>
    </row>
    <row r="78" spans="7:15" ht="14.1" customHeight="1">
      <c r="G78" s="205" t="s">
        <v>625</v>
      </c>
      <c r="H78" s="205"/>
      <c r="I78" s="205"/>
      <c r="J78" s="205"/>
      <c r="L78" s="204" t="s">
        <v>626</v>
      </c>
      <c r="M78" s="204"/>
      <c r="N78" s="204"/>
      <c r="O78" s="204"/>
    </row>
    <row r="79" spans="7:15" ht="14.1" customHeight="1">
      <c r="G79" s="205"/>
      <c r="H79" s="205"/>
      <c r="I79" s="205"/>
      <c r="J79" s="205"/>
      <c r="L79" s="204"/>
      <c r="M79" s="204"/>
      <c r="N79" s="204"/>
      <c r="O79" s="204"/>
    </row>
    <row r="80" spans="7:15" ht="71.25">
      <c r="G80" s="73" t="s">
        <v>568</v>
      </c>
      <c r="H80" s="40" t="s">
        <v>569</v>
      </c>
      <c r="I80" s="40" t="s">
        <v>570</v>
      </c>
      <c r="J80" s="40" t="s">
        <v>571</v>
      </c>
      <c r="L80" s="119" t="s">
        <v>572</v>
      </c>
      <c r="M80" s="151" t="s">
        <v>563</v>
      </c>
      <c r="N80" s="119" t="s">
        <v>627</v>
      </c>
      <c r="O80" s="119" t="s">
        <v>574</v>
      </c>
    </row>
    <row r="81" spans="7:15" ht="15">
      <c r="G81" s="72" t="s">
        <v>315</v>
      </c>
      <c r="H81" s="59">
        <v>2315</v>
      </c>
      <c r="I81" s="64">
        <v>0.78341793570219964</v>
      </c>
      <c r="J81" s="70">
        <v>-5.1229508196721341E-2</v>
      </c>
      <c r="L81" s="206" t="s">
        <v>51</v>
      </c>
      <c r="M81" s="208">
        <v>20</v>
      </c>
      <c r="N81" s="209" t="s">
        <v>628</v>
      </c>
      <c r="O81" s="106" t="s">
        <v>315</v>
      </c>
    </row>
    <row r="82" spans="7:15" ht="15">
      <c r="G82" s="72" t="s">
        <v>354</v>
      </c>
      <c r="H82" s="61">
        <v>480</v>
      </c>
      <c r="I82" s="60">
        <v>0.16243654822335024</v>
      </c>
      <c r="J82" s="70">
        <v>-6.7961165048543659E-2</v>
      </c>
      <c r="L82" s="207"/>
      <c r="M82" s="192"/>
      <c r="N82" s="209"/>
      <c r="O82" s="107" t="s">
        <v>417</v>
      </c>
    </row>
    <row r="83" spans="7:15" ht="15">
      <c r="G83" s="72" t="s">
        <v>416</v>
      </c>
      <c r="H83" s="63">
        <v>65</v>
      </c>
      <c r="I83" s="68">
        <v>2.1996615905245348E-2</v>
      </c>
      <c r="J83" s="67">
        <v>0.18181818181818188</v>
      </c>
      <c r="L83" s="207"/>
      <c r="M83" s="192"/>
      <c r="N83" s="209"/>
      <c r="O83" s="108" t="s">
        <v>416</v>
      </c>
    </row>
    <row r="84" spans="7:15" ht="15">
      <c r="G84" s="72" t="s">
        <v>417</v>
      </c>
      <c r="H84" s="62">
        <v>55</v>
      </c>
      <c r="I84" s="60">
        <v>1.8612521150592216E-2</v>
      </c>
      <c r="J84" s="67">
        <v>0.10000000000000009</v>
      </c>
      <c r="L84" s="189" t="s">
        <v>50</v>
      </c>
      <c r="M84" s="198">
        <v>2915</v>
      </c>
      <c r="N84" s="200" t="s">
        <v>629</v>
      </c>
      <c r="O84" s="109" t="s">
        <v>315</v>
      </c>
    </row>
    <row r="85" spans="7:15" ht="15">
      <c r="G85" s="72" t="s">
        <v>464</v>
      </c>
      <c r="H85" s="59">
        <v>5</v>
      </c>
      <c r="I85" s="66">
        <v>1.6920473773265651E-3</v>
      </c>
      <c r="J85" s="67">
        <v>0</v>
      </c>
      <c r="L85" s="190"/>
      <c r="M85" s="192"/>
      <c r="N85" s="201"/>
      <c r="O85" s="110" t="s">
        <v>354</v>
      </c>
    </row>
    <row r="86" spans="7:15" ht="15">
      <c r="G86" s="72" t="s">
        <v>476</v>
      </c>
      <c r="H86" s="63">
        <v>5</v>
      </c>
      <c r="I86" s="66">
        <v>1.6920473773265651E-3</v>
      </c>
      <c r="J86" s="70">
        <v>0</v>
      </c>
      <c r="L86" s="191"/>
      <c r="M86" s="219"/>
      <c r="N86" s="201"/>
      <c r="O86" s="111" t="s">
        <v>416</v>
      </c>
    </row>
    <row r="87" spans="7:15" ht="15">
      <c r="G87" s="72" t="s">
        <v>465</v>
      </c>
      <c r="H87" s="62">
        <v>5</v>
      </c>
      <c r="I87" s="65">
        <v>1.6920473773265651E-3</v>
      </c>
      <c r="J87" s="67">
        <v>-0.5</v>
      </c>
      <c r="L87" s="189" t="s">
        <v>53</v>
      </c>
      <c r="M87" s="192">
        <v>25</v>
      </c>
      <c r="N87" s="194" t="s">
        <v>628</v>
      </c>
      <c r="O87" s="112" t="s">
        <v>416</v>
      </c>
    </row>
    <row r="88" spans="7:15" ht="15">
      <c r="G88" s="72" t="s">
        <v>466</v>
      </c>
      <c r="H88" s="62">
        <v>5</v>
      </c>
      <c r="I88" s="66">
        <v>1.6920473773265651E-3</v>
      </c>
      <c r="J88" s="71">
        <v>0</v>
      </c>
      <c r="L88" s="190"/>
      <c r="M88" s="192"/>
      <c r="N88" s="195"/>
      <c r="O88" s="113" t="s">
        <v>315</v>
      </c>
    </row>
    <row r="89" spans="7:15" ht="15">
      <c r="G89" s="72" t="s">
        <v>479</v>
      </c>
      <c r="H89" s="59">
        <v>5</v>
      </c>
      <c r="I89" s="68">
        <v>1.6920473773265651E-3</v>
      </c>
      <c r="J89" s="60">
        <v>0</v>
      </c>
      <c r="L89" s="191"/>
      <c r="M89" s="192"/>
      <c r="N89" s="195"/>
      <c r="O89" s="111" t="s">
        <v>417</v>
      </c>
    </row>
    <row r="90" spans="7:15" ht="15">
      <c r="G90" s="72" t="s">
        <v>495</v>
      </c>
      <c r="H90" s="59">
        <v>5</v>
      </c>
      <c r="I90" s="60">
        <v>1.6920473773265651E-3</v>
      </c>
      <c r="J90" s="132">
        <v>0</v>
      </c>
      <c r="L90" s="125" t="s">
        <v>578</v>
      </c>
      <c r="M90" s="75">
        <v>0</v>
      </c>
      <c r="N90" s="76" t="s">
        <v>630</v>
      </c>
      <c r="O90" s="114" t="s">
        <v>552</v>
      </c>
    </row>
    <row r="91" spans="7:15">
      <c r="L91" s="79" t="s">
        <v>509</v>
      </c>
      <c r="M91" s="127"/>
      <c r="N91" s="76"/>
      <c r="O91" s="114" t="s">
        <v>552</v>
      </c>
    </row>
    <row r="92" spans="7:15">
      <c r="L92" s="78"/>
      <c r="N92" s="133"/>
    </row>
    <row r="93" spans="7:15">
      <c r="N93" s="47"/>
    </row>
    <row r="101" spans="14:14">
      <c r="N101" s="47"/>
    </row>
    <row r="102" spans="14:14">
      <c r="N102" s="47"/>
    </row>
    <row r="103" spans="14:14">
      <c r="N103" s="47"/>
    </row>
    <row r="104" spans="14:14">
      <c r="N104" s="47"/>
    </row>
    <row r="105" spans="14:14">
      <c r="N105" s="47"/>
    </row>
  </sheetData>
  <mergeCells count="29">
    <mergeCell ref="B16:G16"/>
    <mergeCell ref="B3:E3"/>
    <mergeCell ref="I3:M3"/>
    <mergeCell ref="B4:E4"/>
    <mergeCell ref="B6:C6"/>
    <mergeCell ref="E6:F6"/>
    <mergeCell ref="I18:L18"/>
    <mergeCell ref="I28:J28"/>
    <mergeCell ref="L28:M28"/>
    <mergeCell ref="B31:G31"/>
    <mergeCell ref="I36:J36"/>
    <mergeCell ref="G47:J48"/>
    <mergeCell ref="L47:O48"/>
    <mergeCell ref="Q47:X48"/>
    <mergeCell ref="Q49:Q50"/>
    <mergeCell ref="R49:T49"/>
    <mergeCell ref="V49:X49"/>
    <mergeCell ref="U49:U50"/>
    <mergeCell ref="L87:L89"/>
    <mergeCell ref="M87:M89"/>
    <mergeCell ref="N87:N89"/>
    <mergeCell ref="G78:J79"/>
    <mergeCell ref="L78:O79"/>
    <mergeCell ref="L81:L83"/>
    <mergeCell ref="M81:M83"/>
    <mergeCell ref="N81:N83"/>
    <mergeCell ref="L84:L86"/>
    <mergeCell ref="M84:M86"/>
    <mergeCell ref="N84:N86"/>
  </mergeCells>
  <conditionalFormatting sqref="G18:G31 G38:G43">
    <cfRule type="cellIs" dxfId="23" priority="2" operator="greaterThan">
      <formula>0</formula>
    </cfRule>
    <cfRule type="cellIs" dxfId="22" priority="3" operator="lessThan">
      <formula>0</formula>
    </cfRule>
    <cfRule type="cellIs" dxfId="21" priority="4" operator="greaterThan">
      <formula>"o"</formula>
    </cfRule>
  </conditionalFormatting>
  <conditionalFormatting sqref="L87 L90:L91">
    <cfRule type="duplicateValues" dxfId="20" priority="1"/>
  </conditionalFormatting>
  <hyperlinks>
    <hyperlink ref="A1" location="Contents!A1" display="Contents" xr:uid="{27093E5F-7356-4FAE-A67C-8B96E6ED9ADF}"/>
  </hyperlinks>
  <pageMargins left="0.7" right="0.7" top="0.75" bottom="0.75" header="0.3" footer="0.3"/>
  <pageSetup paperSize="9" orientation="portrait" verticalDpi="0" r:id="rId1"/>
  <drawing r:id="rId2"/>
  <tableParts count="9">
    <tablePart r:id="rId3"/>
    <tablePart r:id="rId4"/>
    <tablePart r:id="rId5"/>
    <tablePart r:id="rId6"/>
    <tablePart r:id="rId7"/>
    <tablePart r:id="rId8"/>
    <tablePart r:id="rId9"/>
    <tablePart r:id="rId10"/>
    <tablePart r:id="rId11"/>
  </tablePart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9794D1-9BFA-4F75-9F64-F6355E83424B}">
  <sheetPr>
    <tabColor rgb="FF17A4A5"/>
  </sheetPr>
  <dimension ref="A1:W103"/>
  <sheetViews>
    <sheetView topLeftCell="O50" zoomScaleNormal="100" workbookViewId="0">
      <selection activeCell="K48" sqref="K48:Q70"/>
    </sheetView>
  </sheetViews>
  <sheetFormatPr defaultColWidth="8.85546875" defaultRowHeight="14.25"/>
  <cols>
    <col min="1" max="1" width="8.85546875" style="24"/>
    <col min="2" max="2" width="15.5703125" style="24" customWidth="1"/>
    <col min="3" max="3" width="31.140625" style="24" customWidth="1"/>
    <col min="4" max="4" width="20.140625" style="24" customWidth="1"/>
    <col min="5" max="5" width="22.140625" style="24" customWidth="1"/>
    <col min="6" max="6" width="23.140625" style="24" customWidth="1"/>
    <col min="7" max="7" width="21.85546875" style="24" customWidth="1"/>
    <col min="8" max="8" width="35.85546875" style="24" customWidth="1"/>
    <col min="9" max="9" width="41" style="24" customWidth="1"/>
    <col min="10" max="10" width="46" style="24" bestFit="1" customWidth="1"/>
    <col min="11" max="11" width="22.85546875" style="24" bestFit="1" customWidth="1"/>
    <col min="12" max="12" width="50.85546875" style="24" bestFit="1" customWidth="1"/>
    <col min="13" max="13" width="38.85546875" style="128" bestFit="1" customWidth="1"/>
    <col min="14" max="14" width="28.85546875" style="24" customWidth="1"/>
    <col min="15" max="15" width="45" style="24" bestFit="1" customWidth="1"/>
    <col min="16" max="16" width="25.85546875" style="24" bestFit="1" customWidth="1"/>
    <col min="17" max="17" width="7.140625" style="24" customWidth="1"/>
    <col min="18" max="18" width="17.85546875" style="24" customWidth="1"/>
    <col min="19" max="20" width="28.85546875" style="24" bestFit="1" customWidth="1"/>
    <col min="21" max="21" width="17.85546875" style="24" bestFit="1" customWidth="1"/>
    <col min="22" max="22" width="21.140625" style="24" customWidth="1"/>
    <col min="23" max="23" width="25.140625" style="24" customWidth="1"/>
    <col min="24" max="24" width="54.5703125" style="24" bestFit="1" customWidth="1"/>
    <col min="25" max="25" width="29.140625" style="24" bestFit="1" customWidth="1"/>
    <col min="26" max="26" width="46.42578125" style="24" bestFit="1" customWidth="1"/>
    <col min="27" max="27" width="49.85546875" style="24" bestFit="1" customWidth="1"/>
    <col min="28" max="31" width="8.85546875" style="24"/>
    <col min="32" max="32" width="38.5703125" style="24" customWidth="1"/>
    <col min="33" max="33" width="32.85546875" style="24" bestFit="1" customWidth="1"/>
    <col min="34" max="34" width="31.140625" style="24" customWidth="1"/>
    <col min="35" max="35" width="14.42578125" style="24" bestFit="1" customWidth="1"/>
    <col min="36" max="36" width="50" style="24" customWidth="1"/>
    <col min="37" max="38" width="8.85546875" style="24"/>
    <col min="39" max="39" width="11.140625" style="24" bestFit="1" customWidth="1"/>
    <col min="40" max="40" width="44.5703125" style="24" bestFit="1" customWidth="1"/>
    <col min="41" max="41" width="28.140625" style="24" bestFit="1" customWidth="1"/>
    <col min="42" max="42" width="44.140625" style="24" bestFit="1" customWidth="1"/>
    <col min="43" max="43" width="29.85546875" style="24" bestFit="1" customWidth="1"/>
    <col min="44" max="16384" width="8.85546875" style="24"/>
  </cols>
  <sheetData>
    <row r="1" spans="1:13">
      <c r="A1" s="43" t="s">
        <v>32</v>
      </c>
    </row>
    <row r="2" spans="1:13" ht="15">
      <c r="B2" s="55" t="s">
        <v>265</v>
      </c>
    </row>
    <row r="3" spans="1:13" ht="30.75" customHeight="1">
      <c r="B3" s="217" t="s">
        <v>631</v>
      </c>
      <c r="C3" s="217"/>
      <c r="D3" s="217"/>
      <c r="E3" s="217"/>
      <c r="F3" s="57">
        <v>56</v>
      </c>
      <c r="I3" s="216" t="s">
        <v>632</v>
      </c>
      <c r="J3" s="216"/>
      <c r="K3" s="216"/>
      <c r="L3" s="216"/>
      <c r="M3" s="216"/>
    </row>
    <row r="4" spans="1:13" ht="15">
      <c r="B4" s="218" t="s">
        <v>633</v>
      </c>
      <c r="C4" s="218"/>
      <c r="D4" s="218"/>
      <c r="E4" s="218"/>
      <c r="F4" s="58">
        <v>103420</v>
      </c>
      <c r="I4" s="24" t="s">
        <v>525</v>
      </c>
      <c r="J4" s="44" t="s">
        <v>584</v>
      </c>
      <c r="K4" s="48" t="s">
        <v>527</v>
      </c>
      <c r="L4" s="44" t="s">
        <v>585</v>
      </c>
      <c r="M4" s="153" t="s">
        <v>529</v>
      </c>
    </row>
    <row r="5" spans="1:13">
      <c r="I5" s="24">
        <v>1</v>
      </c>
      <c r="J5" s="30" t="s">
        <v>277</v>
      </c>
      <c r="K5" s="46">
        <v>17970</v>
      </c>
      <c r="L5" s="30" t="s">
        <v>287</v>
      </c>
      <c r="M5" s="46">
        <v>8825</v>
      </c>
    </row>
    <row r="6" spans="1:13" ht="33" customHeight="1">
      <c r="B6" s="216" t="s">
        <v>634</v>
      </c>
      <c r="C6" s="216"/>
      <c r="E6" s="216" t="s">
        <v>635</v>
      </c>
      <c r="F6" s="216"/>
      <c r="I6" s="24">
        <v>2</v>
      </c>
      <c r="J6" s="30" t="s">
        <v>281</v>
      </c>
      <c r="K6" s="46">
        <v>7010</v>
      </c>
      <c r="L6" s="30" t="s">
        <v>289</v>
      </c>
      <c r="M6" s="46">
        <v>6450</v>
      </c>
    </row>
    <row r="7" spans="1:13">
      <c r="B7" s="24" t="s">
        <v>532</v>
      </c>
      <c r="C7" s="24" t="s">
        <v>533</v>
      </c>
      <c r="E7" s="24" t="s">
        <v>534</v>
      </c>
      <c r="F7" s="24" t="s">
        <v>535</v>
      </c>
      <c r="G7" s="24" t="s">
        <v>536</v>
      </c>
      <c r="I7" s="24">
        <v>3</v>
      </c>
      <c r="J7" s="30" t="s">
        <v>297</v>
      </c>
      <c r="K7" s="46">
        <v>4450</v>
      </c>
      <c r="L7" s="30" t="s">
        <v>281</v>
      </c>
      <c r="M7" s="46">
        <v>6185</v>
      </c>
    </row>
    <row r="8" spans="1:13">
      <c r="B8" s="24" t="s">
        <v>75</v>
      </c>
      <c r="C8" s="46">
        <v>72680</v>
      </c>
      <c r="E8" s="24" t="s">
        <v>537</v>
      </c>
      <c r="F8" s="46">
        <v>52314</v>
      </c>
      <c r="G8" s="46">
        <v>52315</v>
      </c>
      <c r="I8" s="24">
        <v>4</v>
      </c>
      <c r="J8" s="30" t="s">
        <v>292</v>
      </c>
      <c r="K8" s="46">
        <v>3320</v>
      </c>
      <c r="L8" s="30" t="s">
        <v>277</v>
      </c>
      <c r="M8" s="46">
        <v>5765</v>
      </c>
    </row>
    <row r="9" spans="1:13">
      <c r="B9" s="24" t="s">
        <v>77</v>
      </c>
      <c r="C9" s="46">
        <v>77955</v>
      </c>
      <c r="E9" s="24" t="s">
        <v>538</v>
      </c>
      <c r="F9" s="46">
        <v>51105</v>
      </c>
      <c r="G9" s="46">
        <v>51105</v>
      </c>
      <c r="I9" s="24">
        <v>5</v>
      </c>
      <c r="J9" s="30" t="s">
        <v>312</v>
      </c>
      <c r="K9" s="46">
        <v>2805</v>
      </c>
      <c r="L9" s="30" t="s">
        <v>292</v>
      </c>
      <c r="M9" s="46">
        <v>3820</v>
      </c>
    </row>
    <row r="10" spans="1:13">
      <c r="B10" s="24" t="s">
        <v>79</v>
      </c>
      <c r="C10" s="46">
        <v>89170</v>
      </c>
      <c r="I10" s="24">
        <v>6</v>
      </c>
      <c r="J10" s="30" t="s">
        <v>289</v>
      </c>
      <c r="K10" s="46">
        <v>2600</v>
      </c>
      <c r="L10" s="30" t="s">
        <v>299</v>
      </c>
      <c r="M10" s="46">
        <v>3225</v>
      </c>
    </row>
    <row r="11" spans="1:13" ht="14.1" customHeight="1">
      <c r="B11" s="24" t="s">
        <v>81</v>
      </c>
      <c r="C11" s="46">
        <v>97110</v>
      </c>
      <c r="I11" s="24">
        <v>7</v>
      </c>
      <c r="J11" s="30" t="s">
        <v>287</v>
      </c>
      <c r="K11" s="46">
        <v>1805</v>
      </c>
      <c r="L11" s="30" t="s">
        <v>304</v>
      </c>
      <c r="M11" s="46">
        <v>1775</v>
      </c>
    </row>
    <row r="12" spans="1:13">
      <c r="B12" s="24" t="s">
        <v>83</v>
      </c>
      <c r="C12" s="46">
        <v>102680</v>
      </c>
      <c r="I12" s="24">
        <v>8</v>
      </c>
      <c r="J12" s="30" t="s">
        <v>304</v>
      </c>
      <c r="K12" s="46">
        <v>1440</v>
      </c>
      <c r="L12" s="30" t="s">
        <v>310</v>
      </c>
      <c r="M12" s="46">
        <v>1615</v>
      </c>
    </row>
    <row r="13" spans="1:13" ht="32.1" customHeight="1">
      <c r="I13" s="24">
        <v>9</v>
      </c>
      <c r="J13" s="30" t="s">
        <v>307</v>
      </c>
      <c r="K13" s="46">
        <v>1280</v>
      </c>
      <c r="L13" s="30" t="s">
        <v>313</v>
      </c>
      <c r="M13" s="46">
        <v>1555</v>
      </c>
    </row>
    <row r="14" spans="1:13">
      <c r="I14" s="5">
        <v>10</v>
      </c>
      <c r="J14" s="15" t="s">
        <v>320</v>
      </c>
      <c r="K14" s="16">
        <v>1010</v>
      </c>
      <c r="L14" s="15" t="s">
        <v>307</v>
      </c>
      <c r="M14" s="16">
        <v>1385</v>
      </c>
    </row>
    <row r="16" spans="1:13">
      <c r="B16" s="215" t="s">
        <v>636</v>
      </c>
      <c r="C16" s="215"/>
      <c r="D16" s="215"/>
      <c r="E16" s="215"/>
      <c r="F16" s="215"/>
      <c r="G16" s="215"/>
    </row>
    <row r="17" spans="2:16" ht="28.5">
      <c r="B17" s="52" t="s">
        <v>525</v>
      </c>
      <c r="C17" s="52" t="s">
        <v>540</v>
      </c>
      <c r="D17" s="52" t="s">
        <v>541</v>
      </c>
      <c r="E17" s="52" t="s">
        <v>542</v>
      </c>
      <c r="F17" s="52" t="s">
        <v>543</v>
      </c>
      <c r="G17" s="52" t="s">
        <v>544</v>
      </c>
    </row>
    <row r="18" spans="2:16">
      <c r="B18" s="24">
        <v>1</v>
      </c>
      <c r="C18" s="30" t="s">
        <v>277</v>
      </c>
      <c r="D18" s="46">
        <v>21530</v>
      </c>
      <c r="E18" s="46">
        <v>23735</v>
      </c>
      <c r="F18" s="47">
        <f>Table2952[[#This Row],[Number of students in 2021-22]]/$F$4</f>
        <v>0.22950106362405726</v>
      </c>
      <c r="G18" s="47">
        <f>Table2952[[#This Row],[Number of students in 2021-22]]/Table2952[[#This Row],[Number of students in 2020-21]]-1</f>
        <v>0.10241523455643287</v>
      </c>
      <c r="I18" s="215" t="s">
        <v>637</v>
      </c>
      <c r="J18" s="215"/>
      <c r="K18" s="215"/>
      <c r="L18" s="215"/>
    </row>
    <row r="19" spans="2:16" ht="15.75" customHeight="1">
      <c r="B19" s="24">
        <v>2</v>
      </c>
      <c r="C19" s="30" t="s">
        <v>281</v>
      </c>
      <c r="D19" s="46">
        <v>11535</v>
      </c>
      <c r="E19" s="46">
        <v>13190</v>
      </c>
      <c r="F19" s="47">
        <f>Table2952[[#This Row],[Number of students in 2021-22]]/$F$4</f>
        <v>0.1275381937729646</v>
      </c>
      <c r="G19" s="47">
        <f>Table2952[[#This Row],[Number of students in 2021-22]]/Table2952[[#This Row],[Number of students in 2020-21]]-1</f>
        <v>0.14347637624620724</v>
      </c>
      <c r="I19" s="44" t="s">
        <v>45</v>
      </c>
      <c r="J19" s="30" t="s">
        <v>533</v>
      </c>
      <c r="K19" s="45" t="s">
        <v>546</v>
      </c>
      <c r="L19" s="45" t="s">
        <v>547</v>
      </c>
    </row>
    <row r="20" spans="2:16">
      <c r="B20" s="24">
        <v>3</v>
      </c>
      <c r="C20" s="30" t="s">
        <v>287</v>
      </c>
      <c r="D20" s="46">
        <v>9970</v>
      </c>
      <c r="E20" s="46">
        <v>10630</v>
      </c>
      <c r="F20" s="47">
        <f>Table2952[[#This Row],[Number of students in 2021-22]]/$F$4</f>
        <v>0.1027847611680526</v>
      </c>
      <c r="G20" s="47">
        <f>Table2952[[#This Row],[Number of students in 2021-22]]/Table2952[[#This Row],[Number of students in 2020-21]]-1</f>
        <v>6.6198595787362091E-2</v>
      </c>
      <c r="I20" s="30" t="s">
        <v>51</v>
      </c>
      <c r="J20" s="46">
        <v>26455</v>
      </c>
      <c r="K20" s="24">
        <v>41</v>
      </c>
      <c r="L20" s="47">
        <f>Table3154[[#This Row],[Number of Countries Represented ]]/$K$25</f>
        <v>0.7321428571428571</v>
      </c>
    </row>
    <row r="21" spans="2:16" ht="32.1" customHeight="1">
      <c r="B21" s="24">
        <v>4</v>
      </c>
      <c r="C21" s="30" t="s">
        <v>289</v>
      </c>
      <c r="D21" s="46">
        <v>8775</v>
      </c>
      <c r="E21" s="46">
        <v>9050</v>
      </c>
      <c r="F21" s="47">
        <f>Table2952[[#This Row],[Number of students in 2021-22]]/$F$4</f>
        <v>8.7507251982208475E-2</v>
      </c>
      <c r="G21" s="47">
        <f>Table2952[[#This Row],[Number of students in 2021-22]]/Table2952[[#This Row],[Number of students in 2020-21]]-1</f>
        <v>3.1339031339031376E-2</v>
      </c>
      <c r="I21" s="30" t="s">
        <v>50</v>
      </c>
      <c r="J21" s="46">
        <v>37355</v>
      </c>
      <c r="K21" s="24">
        <v>56</v>
      </c>
      <c r="L21" s="47">
        <f>Table3154[[#This Row],[Number of Countries Represented ]]/$K$25</f>
        <v>1</v>
      </c>
    </row>
    <row r="22" spans="2:16">
      <c r="B22" s="24">
        <v>5</v>
      </c>
      <c r="C22" s="30" t="s">
        <v>292</v>
      </c>
      <c r="D22" s="46">
        <v>6820</v>
      </c>
      <c r="E22" s="46">
        <v>7140</v>
      </c>
      <c r="F22" s="47">
        <f>Table2952[[#This Row],[Number of students in 2021-22]]/$F$4</f>
        <v>6.90388706246374E-2</v>
      </c>
      <c r="G22" s="47">
        <f>Table2952[[#This Row],[Number of students in 2021-22]]/Table2952[[#This Row],[Number of students in 2020-21]]-1</f>
        <v>4.692082111436946E-2</v>
      </c>
      <c r="I22" s="30" t="s">
        <v>509</v>
      </c>
      <c r="J22" s="46"/>
      <c r="L22" s="47">
        <f>Table3154[[#This Row],[Number of Countries Represented ]]/$K$25</f>
        <v>0</v>
      </c>
    </row>
    <row r="23" spans="2:16">
      <c r="B23" s="24">
        <v>6</v>
      </c>
      <c r="C23" s="30" t="s">
        <v>297</v>
      </c>
      <c r="D23" s="46">
        <v>5125</v>
      </c>
      <c r="E23" s="46">
        <v>5405</v>
      </c>
      <c r="F23" s="47">
        <f>Table2952[[#This Row],[Number of students in 2021-22]]/$F$4</f>
        <v>5.2262618449042737E-2</v>
      </c>
      <c r="G23" s="47">
        <f>Table2952[[#This Row],[Number of students in 2021-22]]/Table2952[[#This Row],[Number of students in 2020-21]]-1</f>
        <v>5.4634146341463463E-2</v>
      </c>
      <c r="I23" s="30" t="s">
        <v>52</v>
      </c>
      <c r="J23" s="46">
        <v>4165</v>
      </c>
      <c r="K23" s="24">
        <v>8</v>
      </c>
      <c r="L23" s="47">
        <f>Table3154[[#This Row],[Number of Countries Represented ]]/$K$25</f>
        <v>0.14285714285714285</v>
      </c>
    </row>
    <row r="24" spans="2:16">
      <c r="B24" s="24">
        <v>7</v>
      </c>
      <c r="C24" s="30" t="s">
        <v>299</v>
      </c>
      <c r="D24" s="46">
        <v>3360</v>
      </c>
      <c r="E24" s="46">
        <v>3850</v>
      </c>
      <c r="F24" s="47">
        <f>Table2952[[#This Row],[Number of students in 2021-22]]/$F$4</f>
        <v>3.7226842003480955E-2</v>
      </c>
      <c r="G24" s="47">
        <f>Table2952[[#This Row],[Number of students in 2021-22]]/Table2952[[#This Row],[Number of students in 2020-21]]-1</f>
        <v>0.14583333333333326</v>
      </c>
      <c r="I24" s="30" t="s">
        <v>53</v>
      </c>
      <c r="J24" s="46">
        <v>35450</v>
      </c>
      <c r="K24" s="24">
        <v>41</v>
      </c>
      <c r="L24" s="47">
        <f>Table3154[[#This Row],[Number of Countries Represented ]]/$K$25</f>
        <v>0.7321428571428571</v>
      </c>
    </row>
    <row r="25" spans="2:16">
      <c r="B25" s="24">
        <v>8</v>
      </c>
      <c r="C25" s="30" t="s">
        <v>312</v>
      </c>
      <c r="D25" s="46">
        <v>3195</v>
      </c>
      <c r="E25" s="46">
        <v>3355</v>
      </c>
      <c r="F25" s="47">
        <f>Table2952[[#This Row],[Number of students in 2021-22]]/$F$4</f>
        <v>3.2440533745890544E-2</v>
      </c>
      <c r="G25" s="47">
        <f>Table2952[[#This Row],[Number of students in 2021-22]]/Table2952[[#This Row],[Number of students in 2020-21]]-1</f>
        <v>5.007824726134591E-2</v>
      </c>
      <c r="I25" s="30" t="s">
        <v>54</v>
      </c>
      <c r="J25" s="46">
        <v>103420</v>
      </c>
      <c r="K25" s="24">
        <v>56</v>
      </c>
      <c r="L25" s="47">
        <f>Table3154[[#This Row],[Number of Countries Represented ]]/$K$25</f>
        <v>1</v>
      </c>
    </row>
    <row r="26" spans="2:16">
      <c r="B26" s="24">
        <v>9</v>
      </c>
      <c r="C26" s="30" t="s">
        <v>304</v>
      </c>
      <c r="D26" s="46">
        <v>3265</v>
      </c>
      <c r="E26" s="46">
        <v>3215</v>
      </c>
      <c r="F26" s="47">
        <f>Table2952[[#This Row],[Number of students in 2021-22]]/$F$4</f>
        <v>3.1086830400309417E-2</v>
      </c>
      <c r="G26" s="47">
        <f>Table2952[[#This Row],[Number of students in 2021-22]]/Table2952[[#This Row],[Number of students in 2020-21]]-1</f>
        <v>-1.5313935681470103E-2</v>
      </c>
    </row>
    <row r="27" spans="2:16">
      <c r="B27" s="24">
        <v>10</v>
      </c>
      <c r="C27" s="30" t="s">
        <v>307</v>
      </c>
      <c r="D27" s="46">
        <v>2710</v>
      </c>
      <c r="E27" s="46">
        <v>2665</v>
      </c>
      <c r="F27" s="47">
        <f>Table2952[[#This Row],[Number of students in 2021-22]]/$F$4</f>
        <v>2.5768710114097853E-2</v>
      </c>
      <c r="G27" s="47">
        <f>Table2952[[#This Row],[Number of students in 2021-22]]/Table2952[[#This Row],[Number of students in 2020-21]]-1</f>
        <v>-1.6605166051660514E-2</v>
      </c>
    </row>
    <row r="28" spans="2:16" ht="37.35" customHeight="1">
      <c r="C28" s="30"/>
      <c r="D28" s="46"/>
      <c r="E28" s="46"/>
      <c r="F28" s="47"/>
      <c r="G28" s="47"/>
      <c r="I28" s="216" t="s">
        <v>638</v>
      </c>
      <c r="J28" s="216"/>
      <c r="L28" s="216" t="s">
        <v>639</v>
      </c>
      <c r="M28" s="216"/>
      <c r="O28" s="216" t="s">
        <v>640</v>
      </c>
      <c r="P28" s="216"/>
    </row>
    <row r="29" spans="2:16" ht="14.1" customHeight="1">
      <c r="C29" s="30"/>
      <c r="D29" s="46"/>
      <c r="E29" s="46"/>
      <c r="F29" s="47"/>
      <c r="G29" s="47"/>
      <c r="I29" s="50" t="s">
        <v>551</v>
      </c>
      <c r="J29" s="51" t="s">
        <v>533</v>
      </c>
      <c r="L29" s="50" t="s">
        <v>551</v>
      </c>
      <c r="M29" s="149" t="s">
        <v>533</v>
      </c>
      <c r="O29" s="50" t="s">
        <v>551</v>
      </c>
      <c r="P29" s="51" t="s">
        <v>533</v>
      </c>
    </row>
    <row r="30" spans="2:16">
      <c r="C30" s="30"/>
      <c r="D30" s="46"/>
      <c r="E30" s="46"/>
      <c r="F30" s="47"/>
      <c r="G30" s="47"/>
      <c r="I30" s="30" t="s">
        <v>277</v>
      </c>
      <c r="J30" s="46">
        <v>11215</v>
      </c>
      <c r="L30" s="30" t="s">
        <v>277</v>
      </c>
      <c r="M30" s="46">
        <v>11365</v>
      </c>
      <c r="O30" s="30" t="s">
        <v>552</v>
      </c>
      <c r="P30" s="46">
        <v>0</v>
      </c>
    </row>
    <row r="31" spans="2:16">
      <c r="B31" s="216" t="s">
        <v>641</v>
      </c>
      <c r="C31" s="216"/>
      <c r="D31" s="216"/>
      <c r="E31" s="216"/>
      <c r="F31" s="216"/>
      <c r="G31" s="216"/>
      <c r="I31" s="30" t="s">
        <v>297</v>
      </c>
      <c r="J31" s="46">
        <v>3110</v>
      </c>
      <c r="L31" s="30" t="s">
        <v>287</v>
      </c>
      <c r="M31" s="46">
        <v>5820</v>
      </c>
      <c r="O31" s="30"/>
      <c r="P31" s="46"/>
    </row>
    <row r="32" spans="2:16">
      <c r="B32" s="45" t="s">
        <v>551</v>
      </c>
      <c r="C32" s="48" t="s">
        <v>75</v>
      </c>
      <c r="D32" s="48" t="s">
        <v>77</v>
      </c>
      <c r="E32" s="48" t="s">
        <v>79</v>
      </c>
      <c r="F32" s="48" t="s">
        <v>81</v>
      </c>
      <c r="G32" s="48" t="s">
        <v>83</v>
      </c>
      <c r="I32" s="30" t="s">
        <v>281</v>
      </c>
      <c r="J32" s="46">
        <v>2955</v>
      </c>
      <c r="L32" s="30" t="s">
        <v>289</v>
      </c>
      <c r="M32" s="46">
        <v>4385</v>
      </c>
      <c r="O32" s="30"/>
      <c r="P32" s="46"/>
    </row>
    <row r="33" spans="2:23">
      <c r="B33" s="30" t="s">
        <v>277</v>
      </c>
      <c r="C33" s="46">
        <v>16295</v>
      </c>
      <c r="D33" s="46">
        <v>17310</v>
      </c>
      <c r="E33" s="46">
        <v>19590</v>
      </c>
      <c r="F33" s="46">
        <v>21300</v>
      </c>
      <c r="G33" s="46">
        <v>23175</v>
      </c>
      <c r="J33" s="56"/>
    </row>
    <row r="34" spans="2:23">
      <c r="B34" s="30" t="s">
        <v>281</v>
      </c>
      <c r="C34" s="46">
        <v>6805</v>
      </c>
      <c r="D34" s="46">
        <v>6825</v>
      </c>
      <c r="E34" s="46">
        <v>9190</v>
      </c>
      <c r="F34" s="46">
        <v>11505</v>
      </c>
      <c r="G34" s="46">
        <v>13165</v>
      </c>
    </row>
    <row r="35" spans="2:23">
      <c r="B35" s="30" t="s">
        <v>287</v>
      </c>
      <c r="C35" s="46">
        <v>7510</v>
      </c>
      <c r="D35" s="46">
        <v>11505</v>
      </c>
      <c r="E35" s="46">
        <v>11340</v>
      </c>
      <c r="F35" s="46">
        <v>9965</v>
      </c>
      <c r="G35" s="46">
        <v>10625</v>
      </c>
    </row>
    <row r="36" spans="2:23" ht="35.450000000000003" customHeight="1">
      <c r="B36" s="30" t="s">
        <v>289</v>
      </c>
      <c r="C36" s="46">
        <v>6240</v>
      </c>
      <c r="D36" s="46">
        <v>6300</v>
      </c>
      <c r="E36" s="46">
        <v>7990</v>
      </c>
      <c r="F36" s="46">
        <v>8715</v>
      </c>
      <c r="G36" s="46">
        <v>9015</v>
      </c>
      <c r="I36" s="216" t="s">
        <v>642</v>
      </c>
      <c r="J36" s="216"/>
      <c r="L36" s="216" t="s">
        <v>643</v>
      </c>
      <c r="M36" s="216"/>
    </row>
    <row r="37" spans="2:23" ht="15">
      <c r="B37" s="30" t="s">
        <v>292</v>
      </c>
      <c r="C37" s="46">
        <v>5480</v>
      </c>
      <c r="D37" s="46">
        <v>5235</v>
      </c>
      <c r="E37" s="46">
        <v>5920</v>
      </c>
      <c r="F37" s="46">
        <v>6810</v>
      </c>
      <c r="G37" s="46">
        <v>7055</v>
      </c>
      <c r="I37" s="50" t="s">
        <v>551</v>
      </c>
      <c r="J37" s="51" t="s">
        <v>533</v>
      </c>
      <c r="L37" s="50" t="s">
        <v>551</v>
      </c>
      <c r="M37" s="149" t="s">
        <v>533</v>
      </c>
    </row>
    <row r="38" spans="2:23">
      <c r="C38" s="30"/>
      <c r="D38" s="46"/>
      <c r="E38" s="46"/>
      <c r="F38" s="47"/>
      <c r="G38" s="47"/>
      <c r="I38" s="30" t="s">
        <v>281</v>
      </c>
      <c r="J38" s="46">
        <v>4515</v>
      </c>
      <c r="L38" s="30" t="s">
        <v>281</v>
      </c>
      <c r="M38" s="46">
        <v>3030</v>
      </c>
    </row>
    <row r="39" spans="2:23">
      <c r="C39" s="30"/>
      <c r="D39" s="46"/>
      <c r="E39" s="46"/>
      <c r="F39" s="47"/>
      <c r="G39" s="47"/>
      <c r="I39" s="30" t="s">
        <v>292</v>
      </c>
      <c r="J39" s="46">
        <v>4485</v>
      </c>
      <c r="L39" s="30" t="s">
        <v>313</v>
      </c>
      <c r="M39" s="46">
        <v>360</v>
      </c>
    </row>
    <row r="40" spans="2:23">
      <c r="C40" s="30"/>
      <c r="D40" s="46"/>
      <c r="E40" s="46"/>
      <c r="F40" s="47"/>
      <c r="G40" s="47"/>
      <c r="I40" s="30" t="s">
        <v>287</v>
      </c>
      <c r="J40" s="46">
        <v>4220</v>
      </c>
      <c r="L40" s="30" t="s">
        <v>310</v>
      </c>
      <c r="M40" s="46">
        <v>220</v>
      </c>
    </row>
    <row r="41" spans="2:23">
      <c r="C41" s="30"/>
      <c r="D41" s="46"/>
      <c r="E41" s="46"/>
      <c r="F41" s="47"/>
      <c r="G41" s="47"/>
    </row>
    <row r="42" spans="2:23">
      <c r="C42" s="30"/>
      <c r="D42" s="46"/>
      <c r="E42" s="46"/>
      <c r="F42" s="47"/>
      <c r="G42" s="47"/>
    </row>
    <row r="43" spans="2:23">
      <c r="C43" s="30"/>
      <c r="D43" s="46"/>
      <c r="E43" s="46"/>
      <c r="F43" s="47"/>
      <c r="G43" s="47"/>
    </row>
    <row r="44" spans="2:23" s="49" customFormat="1" ht="15">
      <c r="B44" s="138" t="s">
        <v>512</v>
      </c>
      <c r="M44" s="150"/>
    </row>
    <row r="47" spans="2:23" ht="14.1" customHeight="1">
      <c r="G47" s="204" t="s">
        <v>644</v>
      </c>
      <c r="H47" s="204"/>
      <c r="I47" s="204"/>
      <c r="J47" s="204"/>
      <c r="L47" s="204" t="s">
        <v>645</v>
      </c>
      <c r="M47" s="204"/>
      <c r="N47" s="204"/>
      <c r="O47" s="204"/>
      <c r="Q47" s="210" t="s">
        <v>632</v>
      </c>
      <c r="R47" s="210"/>
      <c r="S47" s="210"/>
      <c r="T47" s="210"/>
      <c r="U47" s="210"/>
      <c r="V47" s="210"/>
      <c r="W47" s="210"/>
    </row>
    <row r="48" spans="2:23" ht="24" customHeight="1">
      <c r="G48" s="204"/>
      <c r="H48" s="204"/>
      <c r="I48" s="204"/>
      <c r="J48" s="204"/>
      <c r="L48" s="204"/>
      <c r="M48" s="204"/>
      <c r="N48" s="204"/>
      <c r="O48" s="204"/>
      <c r="Q48" s="210"/>
      <c r="R48" s="210"/>
      <c r="S48" s="210"/>
      <c r="T48" s="210"/>
      <c r="U48" s="210"/>
      <c r="V48" s="210"/>
      <c r="W48" s="210"/>
    </row>
    <row r="49" spans="17:23" ht="14.45" customHeight="1">
      <c r="Q49" s="211" t="s">
        <v>559</v>
      </c>
      <c r="R49" s="213" t="s">
        <v>560</v>
      </c>
      <c r="S49" s="214"/>
      <c r="T49" s="214"/>
      <c r="U49" s="214" t="s">
        <v>561</v>
      </c>
      <c r="V49" s="214"/>
      <c r="W49" s="214"/>
    </row>
    <row r="50" spans="17:23" ht="15">
      <c r="Q50" s="212"/>
      <c r="R50" s="80" t="s">
        <v>562</v>
      </c>
      <c r="S50" s="80" t="s">
        <v>563</v>
      </c>
      <c r="T50" s="80" t="s">
        <v>646</v>
      </c>
      <c r="U50" s="80" t="s">
        <v>562</v>
      </c>
      <c r="V50" s="80" t="s">
        <v>563</v>
      </c>
      <c r="W50" s="80" t="s">
        <v>647</v>
      </c>
    </row>
    <row r="51" spans="17:23">
      <c r="Q51" s="81">
        <v>1</v>
      </c>
      <c r="R51" s="82" t="s">
        <v>277</v>
      </c>
      <c r="S51" s="94">
        <v>17970</v>
      </c>
      <c r="T51" s="98">
        <f>S51/$F$8</f>
        <v>0.34350269526321825</v>
      </c>
      <c r="U51" s="87" t="s">
        <v>287</v>
      </c>
      <c r="V51" s="83">
        <v>8825</v>
      </c>
      <c r="W51" s="98">
        <f>V51/$F$9</f>
        <v>0.1726836904412484</v>
      </c>
    </row>
    <row r="52" spans="17:23">
      <c r="Q52" s="88">
        <v>2</v>
      </c>
      <c r="R52" s="92" t="s">
        <v>281</v>
      </c>
      <c r="S52" s="95">
        <v>7010</v>
      </c>
      <c r="T52" s="98">
        <f t="shared" ref="T52:T60" si="0">S52/$F$8</f>
        <v>0.13399854723401003</v>
      </c>
      <c r="U52" s="82" t="s">
        <v>289</v>
      </c>
      <c r="V52" s="96">
        <v>6450</v>
      </c>
      <c r="W52" s="98">
        <f t="shared" ref="W52:W60" si="1">V52/$F$9</f>
        <v>0.12621074258878778</v>
      </c>
    </row>
    <row r="53" spans="17:23">
      <c r="Q53" s="89">
        <v>3</v>
      </c>
      <c r="R53" s="92" t="s">
        <v>297</v>
      </c>
      <c r="S53" s="95">
        <v>4450</v>
      </c>
      <c r="T53" s="98">
        <f t="shared" si="0"/>
        <v>8.5063271781932182E-2</v>
      </c>
      <c r="U53" s="93" t="s">
        <v>281</v>
      </c>
      <c r="V53" s="95">
        <v>6185</v>
      </c>
      <c r="W53" s="98">
        <f t="shared" si="1"/>
        <v>0.12102533998630272</v>
      </c>
    </row>
    <row r="54" spans="17:23">
      <c r="Q54" s="81">
        <v>4</v>
      </c>
      <c r="R54" s="86" t="s">
        <v>292</v>
      </c>
      <c r="S54" s="95">
        <v>3320</v>
      </c>
      <c r="T54" s="98">
        <f t="shared" si="0"/>
        <v>6.3462935351913441E-2</v>
      </c>
      <c r="U54" s="93" t="s">
        <v>277</v>
      </c>
      <c r="V54" s="83">
        <v>5765</v>
      </c>
      <c r="W54" s="98">
        <f t="shared" si="1"/>
        <v>0.11280696605028862</v>
      </c>
    </row>
    <row r="55" spans="17:23">
      <c r="Q55" s="90">
        <v>5</v>
      </c>
      <c r="R55" s="93" t="s">
        <v>312</v>
      </c>
      <c r="S55" s="83">
        <v>2805</v>
      </c>
      <c r="T55" s="98">
        <f t="shared" si="0"/>
        <v>5.3618534235577477E-2</v>
      </c>
      <c r="U55" s="93" t="s">
        <v>292</v>
      </c>
      <c r="V55" s="95">
        <v>3820</v>
      </c>
      <c r="W55" s="98">
        <f t="shared" si="1"/>
        <v>7.4748067703747187E-2</v>
      </c>
    </row>
    <row r="56" spans="17:23">
      <c r="Q56" s="88">
        <v>6</v>
      </c>
      <c r="R56" s="85" t="s">
        <v>289</v>
      </c>
      <c r="S56" s="96">
        <v>2600</v>
      </c>
      <c r="T56" s="98">
        <f t="shared" si="0"/>
        <v>4.9699889131016556E-2</v>
      </c>
      <c r="U56" s="93" t="s">
        <v>299</v>
      </c>
      <c r="V56" s="83">
        <v>3225</v>
      </c>
      <c r="W56" s="98">
        <f t="shared" si="1"/>
        <v>6.3105371294393892E-2</v>
      </c>
    </row>
    <row r="57" spans="17:23">
      <c r="Q57" s="90">
        <v>7</v>
      </c>
      <c r="R57" s="84" t="s">
        <v>287</v>
      </c>
      <c r="S57" s="96">
        <v>1805</v>
      </c>
      <c r="T57" s="98">
        <f t="shared" si="0"/>
        <v>3.4503192262109572E-2</v>
      </c>
      <c r="U57" s="93" t="s">
        <v>304</v>
      </c>
      <c r="V57" s="95">
        <v>1775</v>
      </c>
      <c r="W57" s="98">
        <f t="shared" si="1"/>
        <v>3.4732413658154777E-2</v>
      </c>
    </row>
    <row r="58" spans="17:23">
      <c r="Q58" s="88">
        <v>8</v>
      </c>
      <c r="R58" s="85" t="s">
        <v>304</v>
      </c>
      <c r="S58" s="96">
        <v>1440</v>
      </c>
      <c r="T58" s="98">
        <f t="shared" si="0"/>
        <v>2.7526092441793784E-2</v>
      </c>
      <c r="U58" s="93" t="s">
        <v>310</v>
      </c>
      <c r="V58" s="95">
        <v>1615</v>
      </c>
      <c r="W58" s="98">
        <f t="shared" si="1"/>
        <v>3.1601604539673221E-2</v>
      </c>
    </row>
    <row r="59" spans="17:23">
      <c r="Q59" s="91">
        <v>9</v>
      </c>
      <c r="R59" s="84" t="s">
        <v>307</v>
      </c>
      <c r="S59" s="96">
        <v>1280</v>
      </c>
      <c r="T59" s="98">
        <f t="shared" si="0"/>
        <v>2.446763772603892E-2</v>
      </c>
      <c r="U59" s="93" t="s">
        <v>313</v>
      </c>
      <c r="V59" s="83">
        <v>1555</v>
      </c>
      <c r="W59" s="98">
        <f t="shared" si="1"/>
        <v>3.0427551120242639E-2</v>
      </c>
    </row>
    <row r="60" spans="17:23">
      <c r="Q60" s="81">
        <v>10</v>
      </c>
      <c r="R60" s="84" t="s">
        <v>320</v>
      </c>
      <c r="S60" s="96">
        <v>1010</v>
      </c>
      <c r="T60" s="98">
        <f t="shared" si="0"/>
        <v>1.9306495393202585E-2</v>
      </c>
      <c r="U60" s="82" t="s">
        <v>307</v>
      </c>
      <c r="V60" s="96">
        <v>1385</v>
      </c>
      <c r="W60" s="98">
        <f t="shared" si="1"/>
        <v>2.7101066431855982E-2</v>
      </c>
    </row>
    <row r="78" spans="7:15">
      <c r="G78" s="205" t="s">
        <v>648</v>
      </c>
      <c r="H78" s="205"/>
      <c r="I78" s="205"/>
      <c r="J78" s="205"/>
      <c r="L78" s="204" t="s">
        <v>649</v>
      </c>
      <c r="M78" s="204"/>
      <c r="N78" s="204"/>
      <c r="O78" s="204"/>
    </row>
    <row r="79" spans="7:15">
      <c r="G79" s="205"/>
      <c r="H79" s="205"/>
      <c r="I79" s="205"/>
      <c r="J79" s="205"/>
      <c r="L79" s="204"/>
      <c r="M79" s="204"/>
      <c r="N79" s="204"/>
      <c r="O79" s="204"/>
    </row>
    <row r="80" spans="7:15" s="120" customFormat="1" ht="39.75" customHeight="1">
      <c r="G80" s="118" t="s">
        <v>568</v>
      </c>
      <c r="H80" s="119" t="s">
        <v>569</v>
      </c>
      <c r="I80" s="119" t="s">
        <v>570</v>
      </c>
      <c r="J80" s="119" t="s">
        <v>571</v>
      </c>
      <c r="L80" s="119" t="s">
        <v>572</v>
      </c>
      <c r="M80" s="151" t="s">
        <v>563</v>
      </c>
      <c r="N80" s="119" t="s">
        <v>573</v>
      </c>
      <c r="O80" s="119" t="s">
        <v>574</v>
      </c>
    </row>
    <row r="81" spans="7:15" ht="15">
      <c r="G81" s="72" t="s">
        <v>277</v>
      </c>
      <c r="H81" s="59">
        <v>23735</v>
      </c>
      <c r="I81" s="64">
        <v>0.22950106362405726</v>
      </c>
      <c r="J81" s="70">
        <v>0.10241523455643287</v>
      </c>
      <c r="L81" s="206" t="s">
        <v>51</v>
      </c>
      <c r="M81" s="208">
        <v>26445</v>
      </c>
      <c r="N81" s="201" t="s">
        <v>650</v>
      </c>
      <c r="O81" s="106" t="s">
        <v>277</v>
      </c>
    </row>
    <row r="82" spans="7:15" ht="15">
      <c r="G82" s="72" t="s">
        <v>281</v>
      </c>
      <c r="H82" s="61">
        <v>13190</v>
      </c>
      <c r="I82" s="60">
        <v>0.1275381937729646</v>
      </c>
      <c r="J82" s="70">
        <v>0.14347637624620724</v>
      </c>
      <c r="L82" s="207"/>
      <c r="M82" s="192"/>
      <c r="N82" s="201"/>
      <c r="O82" s="107" t="s">
        <v>297</v>
      </c>
    </row>
    <row r="83" spans="7:15" ht="15">
      <c r="G83" s="72" t="s">
        <v>287</v>
      </c>
      <c r="H83" s="63">
        <v>10630</v>
      </c>
      <c r="I83" s="68">
        <v>0.1027847611680526</v>
      </c>
      <c r="J83" s="67">
        <v>6.6198595787362091E-2</v>
      </c>
      <c r="L83" s="207"/>
      <c r="M83" s="219"/>
      <c r="N83" s="202"/>
      <c r="O83" s="108" t="s">
        <v>281</v>
      </c>
    </row>
    <row r="84" spans="7:15" ht="15">
      <c r="G84" s="72" t="s">
        <v>289</v>
      </c>
      <c r="H84" s="62">
        <v>9050</v>
      </c>
      <c r="I84" s="60">
        <v>8.7507251982208475E-2</v>
      </c>
      <c r="J84" s="67">
        <v>3.1339031339031376E-2</v>
      </c>
      <c r="L84" s="189" t="s">
        <v>50</v>
      </c>
      <c r="M84" s="198">
        <v>37355</v>
      </c>
      <c r="N84" s="200" t="s">
        <v>576</v>
      </c>
      <c r="O84" s="109" t="s">
        <v>281</v>
      </c>
    </row>
    <row r="85" spans="7:15" ht="15">
      <c r="G85" s="72" t="s">
        <v>292</v>
      </c>
      <c r="H85" s="59">
        <v>7140</v>
      </c>
      <c r="I85" s="66">
        <v>6.90388706246374E-2</v>
      </c>
      <c r="J85" s="67">
        <v>4.692082111436946E-2</v>
      </c>
      <c r="L85" s="190"/>
      <c r="M85" s="192"/>
      <c r="N85" s="201"/>
      <c r="O85" s="110" t="s">
        <v>292</v>
      </c>
    </row>
    <row r="86" spans="7:15" ht="15">
      <c r="G86" s="72" t="s">
        <v>297</v>
      </c>
      <c r="H86" s="63">
        <v>5405</v>
      </c>
      <c r="I86" s="66">
        <v>5.2262618449042737E-2</v>
      </c>
      <c r="J86" s="70">
        <v>5.4634146341463463E-2</v>
      </c>
      <c r="L86" s="191"/>
      <c r="M86" s="219"/>
      <c r="N86" s="202"/>
      <c r="O86" s="111" t="s">
        <v>287</v>
      </c>
    </row>
    <row r="87" spans="7:15" ht="15">
      <c r="G87" s="72" t="s">
        <v>299</v>
      </c>
      <c r="H87" s="62">
        <v>3850</v>
      </c>
      <c r="I87" s="65">
        <v>3.7226842003480955E-2</v>
      </c>
      <c r="J87" s="67">
        <v>0.14583333333333326</v>
      </c>
      <c r="L87" s="189" t="s">
        <v>53</v>
      </c>
      <c r="M87" s="198">
        <v>35450</v>
      </c>
      <c r="N87" s="201" t="s">
        <v>650</v>
      </c>
      <c r="O87" s="112" t="s">
        <v>277</v>
      </c>
    </row>
    <row r="88" spans="7:15" ht="15">
      <c r="G88" s="72" t="s">
        <v>312</v>
      </c>
      <c r="H88" s="62">
        <v>3355</v>
      </c>
      <c r="I88" s="66">
        <v>3.2440533745890544E-2</v>
      </c>
      <c r="J88" s="71">
        <v>5.007824726134591E-2</v>
      </c>
      <c r="L88" s="190"/>
      <c r="M88" s="192"/>
      <c r="N88" s="201"/>
      <c r="O88" s="113" t="s">
        <v>287</v>
      </c>
    </row>
    <row r="89" spans="7:15" ht="15">
      <c r="G89" s="72" t="s">
        <v>304</v>
      </c>
      <c r="H89" s="59">
        <v>3215</v>
      </c>
      <c r="I89" s="68">
        <v>3.1086830400309417E-2</v>
      </c>
      <c r="J89" s="60">
        <v>-1.5313935681470103E-2</v>
      </c>
      <c r="L89" s="191"/>
      <c r="M89" s="219"/>
      <c r="N89" s="202"/>
      <c r="O89" s="111" t="s">
        <v>289</v>
      </c>
    </row>
    <row r="90" spans="7:15" ht="15">
      <c r="G90" s="72" t="s">
        <v>307</v>
      </c>
      <c r="H90" s="59">
        <v>2665</v>
      </c>
      <c r="I90" s="60">
        <v>2.5768710114097853E-2</v>
      </c>
      <c r="J90" s="69">
        <v>-1.6605166051660514E-2</v>
      </c>
      <c r="L90" s="196" t="s">
        <v>578</v>
      </c>
      <c r="M90" s="198">
        <v>4165</v>
      </c>
      <c r="N90" s="200" t="s">
        <v>651</v>
      </c>
      <c r="O90" s="114" t="s">
        <v>281</v>
      </c>
    </row>
    <row r="91" spans="7:15">
      <c r="L91" s="196"/>
      <c r="M91" s="192"/>
      <c r="N91" s="201"/>
      <c r="O91" s="115" t="s">
        <v>313</v>
      </c>
    </row>
    <row r="92" spans="7:15">
      <c r="L92" s="197"/>
      <c r="M92" s="192"/>
      <c r="N92" s="202"/>
      <c r="O92" s="116" t="s">
        <v>310</v>
      </c>
    </row>
    <row r="93" spans="7:15">
      <c r="L93" s="190" t="s">
        <v>509</v>
      </c>
      <c r="M93" s="198"/>
      <c r="N93" s="194"/>
      <c r="O93" s="117" t="s">
        <v>552</v>
      </c>
    </row>
    <row r="94" spans="7:15">
      <c r="L94" s="190"/>
      <c r="M94" s="192"/>
      <c r="N94" s="195"/>
      <c r="O94" s="117" t="s">
        <v>552</v>
      </c>
    </row>
    <row r="95" spans="7:15">
      <c r="L95" s="191"/>
      <c r="M95" s="192"/>
      <c r="N95" s="195"/>
      <c r="O95" s="117" t="s">
        <v>552</v>
      </c>
    </row>
    <row r="96" spans="7:15">
      <c r="M96" s="152"/>
      <c r="N96" s="78"/>
    </row>
    <row r="101" spans="13:13">
      <c r="M101" s="154"/>
    </row>
    <row r="102" spans="13:13">
      <c r="M102" s="154"/>
    </row>
    <row r="103" spans="13:13">
      <c r="M103" s="154"/>
    </row>
  </sheetData>
  <mergeCells count="36">
    <mergeCell ref="B31:G31"/>
    <mergeCell ref="I36:J36"/>
    <mergeCell ref="L36:M36"/>
    <mergeCell ref="B3:E3"/>
    <mergeCell ref="I3:M3"/>
    <mergeCell ref="B4:E4"/>
    <mergeCell ref="B6:C6"/>
    <mergeCell ref="E6:F6"/>
    <mergeCell ref="B16:G16"/>
    <mergeCell ref="Q47:W48"/>
    <mergeCell ref="Q49:Q50"/>
    <mergeCell ref="R49:T49"/>
    <mergeCell ref="U49:W49"/>
    <mergeCell ref="I18:L18"/>
    <mergeCell ref="I28:J28"/>
    <mergeCell ref="L28:M28"/>
    <mergeCell ref="O28:P28"/>
    <mergeCell ref="L84:L86"/>
    <mergeCell ref="M84:M86"/>
    <mergeCell ref="N84:N86"/>
    <mergeCell ref="G47:J48"/>
    <mergeCell ref="L47:O48"/>
    <mergeCell ref="G78:J79"/>
    <mergeCell ref="L78:O79"/>
    <mergeCell ref="L81:L83"/>
    <mergeCell ref="M81:M83"/>
    <mergeCell ref="N81:N83"/>
    <mergeCell ref="L93:L95"/>
    <mergeCell ref="M87:M89"/>
    <mergeCell ref="N87:N89"/>
    <mergeCell ref="L87:L89"/>
    <mergeCell ref="M93:M95"/>
    <mergeCell ref="N93:N95"/>
    <mergeCell ref="L90:L92"/>
    <mergeCell ref="M90:M92"/>
    <mergeCell ref="N90:N92"/>
  </mergeCells>
  <conditionalFormatting sqref="G18:G31 G38:G43">
    <cfRule type="cellIs" dxfId="19" priority="1" operator="greaterThan">
      <formula>0</formula>
    </cfRule>
    <cfRule type="cellIs" dxfId="18" priority="2" operator="lessThan">
      <formula>0</formula>
    </cfRule>
    <cfRule type="cellIs" dxfId="17" priority="3" operator="greaterThan">
      <formula>"o"</formula>
    </cfRule>
  </conditionalFormatting>
  <conditionalFormatting sqref="L87 L90 L93">
    <cfRule type="duplicateValues" dxfId="16" priority="4"/>
  </conditionalFormatting>
  <hyperlinks>
    <hyperlink ref="A1" location="Contents!A1" display="Contents" xr:uid="{78ECFF05-D05F-47B2-9A52-DA6F7C18AA30}"/>
  </hyperlinks>
  <pageMargins left="0.7" right="0.7" top="0.75" bottom="0.75" header="0.3" footer="0.3"/>
  <pageSetup paperSize="9" orientation="portrait" verticalDpi="0" r:id="rId1"/>
  <drawing r:id="rId2"/>
  <tableParts count="11">
    <tablePart r:id="rId3"/>
    <tablePart r:id="rId4"/>
    <tablePart r:id="rId5"/>
    <tablePart r:id="rId6"/>
    <tablePart r:id="rId7"/>
    <tablePart r:id="rId8"/>
    <tablePart r:id="rId9"/>
    <tablePart r:id="rId10"/>
    <tablePart r:id="rId11"/>
    <tablePart r:id="rId12"/>
    <tablePart r:id="rId13"/>
  </tablePart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9713D9-A25C-48EE-A785-5386F469E316}">
  <sheetPr>
    <tabColor rgb="FF17A4A5"/>
  </sheetPr>
  <dimension ref="A1:W102"/>
  <sheetViews>
    <sheetView topLeftCell="Q44" zoomScaleNormal="100" workbookViewId="0">
      <selection activeCell="K48" sqref="K48:Q70"/>
    </sheetView>
  </sheetViews>
  <sheetFormatPr defaultColWidth="8.85546875" defaultRowHeight="14.25"/>
  <cols>
    <col min="1" max="1" width="8.85546875" style="24"/>
    <col min="2" max="2" width="15.5703125" style="24" customWidth="1"/>
    <col min="3" max="3" width="31.140625" style="24" customWidth="1"/>
    <col min="4" max="4" width="20.140625" style="24" customWidth="1"/>
    <col min="5" max="5" width="22.140625" style="24" customWidth="1"/>
    <col min="6" max="6" width="23.140625" style="24" customWidth="1"/>
    <col min="7" max="7" width="21.85546875" style="24" customWidth="1"/>
    <col min="8" max="8" width="35.85546875" style="24" customWidth="1"/>
    <col min="9" max="9" width="41" style="24" customWidth="1"/>
    <col min="10" max="10" width="46" style="24" bestFit="1" customWidth="1"/>
    <col min="11" max="11" width="22.85546875" style="24" bestFit="1" customWidth="1"/>
    <col min="12" max="12" width="50.85546875" style="24" bestFit="1" customWidth="1"/>
    <col min="13" max="13" width="38.85546875" style="128" bestFit="1" customWidth="1"/>
    <col min="14" max="14" width="22.85546875" style="24" customWidth="1"/>
    <col min="15" max="15" width="45" style="24" bestFit="1" customWidth="1"/>
    <col min="16" max="16" width="25.85546875" style="24" bestFit="1" customWidth="1"/>
    <col min="17" max="17" width="7.140625" style="24" customWidth="1"/>
    <col min="18" max="18" width="17.85546875" style="24" customWidth="1"/>
    <col min="19" max="19" width="28.85546875" style="24" bestFit="1" customWidth="1"/>
    <col min="20" max="20" width="39.140625" style="24" bestFit="1" customWidth="1"/>
    <col min="21" max="21" width="17.85546875" style="24" bestFit="1" customWidth="1"/>
    <col min="22" max="22" width="21.140625" style="24" customWidth="1"/>
    <col min="23" max="23" width="38.85546875" style="24" bestFit="1" customWidth="1"/>
    <col min="24" max="24" width="54.5703125" style="24" bestFit="1" customWidth="1"/>
    <col min="25" max="25" width="29.140625" style="24" bestFit="1" customWidth="1"/>
    <col min="26" max="26" width="46.42578125" style="24" bestFit="1" customWidth="1"/>
    <col min="27" max="27" width="49.85546875" style="24" bestFit="1" customWidth="1"/>
    <col min="28" max="31" width="8.85546875" style="24"/>
    <col min="32" max="32" width="38.5703125" style="24" customWidth="1"/>
    <col min="33" max="33" width="32.85546875" style="24" bestFit="1" customWidth="1"/>
    <col min="34" max="34" width="31.140625" style="24" customWidth="1"/>
    <col min="35" max="35" width="14.42578125" style="24" bestFit="1" customWidth="1"/>
    <col min="36" max="36" width="50" style="24" customWidth="1"/>
    <col min="37" max="38" width="8.85546875" style="24"/>
    <col min="39" max="39" width="11.140625" style="24" bestFit="1" customWidth="1"/>
    <col min="40" max="40" width="44.5703125" style="24" bestFit="1" customWidth="1"/>
    <col min="41" max="41" width="28.140625" style="24" bestFit="1" customWidth="1"/>
    <col min="42" max="42" width="44.140625" style="24" bestFit="1" customWidth="1"/>
    <col min="43" max="43" width="29.85546875" style="24" bestFit="1" customWidth="1"/>
    <col min="44" max="16384" width="8.85546875" style="24"/>
  </cols>
  <sheetData>
    <row r="1" spans="1:13">
      <c r="A1" s="43" t="s">
        <v>32</v>
      </c>
    </row>
    <row r="2" spans="1:13" ht="15">
      <c r="B2" s="55" t="s">
        <v>652</v>
      </c>
    </row>
    <row r="3" spans="1:13" ht="30.75" customHeight="1">
      <c r="B3" s="217" t="s">
        <v>653</v>
      </c>
      <c r="C3" s="217"/>
      <c r="D3" s="217"/>
      <c r="E3" s="217"/>
      <c r="F3" s="57">
        <v>14</v>
      </c>
      <c r="I3" s="216" t="s">
        <v>654</v>
      </c>
      <c r="J3" s="216"/>
      <c r="K3" s="216"/>
      <c r="L3" s="216"/>
      <c r="M3" s="216"/>
    </row>
    <row r="4" spans="1:13" ht="15">
      <c r="B4" s="218" t="s">
        <v>655</v>
      </c>
      <c r="C4" s="218"/>
      <c r="D4" s="218"/>
      <c r="E4" s="218"/>
      <c r="F4" s="58">
        <v>76720</v>
      </c>
      <c r="I4" s="24" t="s">
        <v>525</v>
      </c>
      <c r="J4" s="41" t="s">
        <v>584</v>
      </c>
      <c r="K4" s="42" t="s">
        <v>527</v>
      </c>
      <c r="L4" s="41" t="s">
        <v>585</v>
      </c>
      <c r="M4" s="148" t="s">
        <v>529</v>
      </c>
    </row>
    <row r="5" spans="1:13">
      <c r="I5" s="5">
        <v>1</v>
      </c>
      <c r="J5" s="30" t="s">
        <v>279</v>
      </c>
      <c r="K5" s="46">
        <v>16150</v>
      </c>
      <c r="L5" s="30" t="s">
        <v>278</v>
      </c>
      <c r="M5" s="46">
        <v>9250</v>
      </c>
    </row>
    <row r="6" spans="1:13" ht="33" customHeight="1">
      <c r="B6" s="216" t="s">
        <v>656</v>
      </c>
      <c r="C6" s="216"/>
      <c r="E6" s="216" t="s">
        <v>657</v>
      </c>
      <c r="F6" s="216"/>
      <c r="I6" s="5">
        <v>2</v>
      </c>
      <c r="J6" s="30" t="s">
        <v>282</v>
      </c>
      <c r="K6" s="46">
        <v>13615</v>
      </c>
      <c r="L6" s="30" t="s">
        <v>279</v>
      </c>
      <c r="M6" s="46">
        <v>2065</v>
      </c>
    </row>
    <row r="7" spans="1:13">
      <c r="B7" s="24" t="s">
        <v>532</v>
      </c>
      <c r="C7" s="24" t="s">
        <v>533</v>
      </c>
      <c r="E7" s="24" t="s">
        <v>534</v>
      </c>
      <c r="F7" s="24" t="s">
        <v>535</v>
      </c>
      <c r="G7" s="24" t="s">
        <v>536</v>
      </c>
      <c r="I7" s="5">
        <v>3</v>
      </c>
      <c r="J7" s="30" t="s">
        <v>288</v>
      </c>
      <c r="K7" s="46">
        <v>10620</v>
      </c>
      <c r="L7" s="30" t="s">
        <v>302</v>
      </c>
      <c r="M7" s="46">
        <v>1850</v>
      </c>
    </row>
    <row r="8" spans="1:13">
      <c r="B8" s="24" t="s">
        <v>75</v>
      </c>
      <c r="C8" s="7">
        <v>56670</v>
      </c>
      <c r="E8" s="24" t="s">
        <v>537</v>
      </c>
      <c r="F8" s="46">
        <v>58134</v>
      </c>
      <c r="G8" s="46">
        <v>58135</v>
      </c>
      <c r="I8" s="5">
        <v>4</v>
      </c>
      <c r="J8" s="30" t="s">
        <v>278</v>
      </c>
      <c r="K8" s="46">
        <v>9385</v>
      </c>
      <c r="L8" s="30" t="s">
        <v>282</v>
      </c>
      <c r="M8" s="46">
        <v>1440</v>
      </c>
    </row>
    <row r="9" spans="1:13">
      <c r="B9" s="24" t="s">
        <v>77</v>
      </c>
      <c r="C9" s="7">
        <v>53845</v>
      </c>
      <c r="E9" s="24" t="s">
        <v>538</v>
      </c>
      <c r="F9" s="46">
        <v>18588</v>
      </c>
      <c r="G9" s="46">
        <v>18590</v>
      </c>
      <c r="I9" s="5">
        <v>5</v>
      </c>
      <c r="J9" s="30" t="s">
        <v>298</v>
      </c>
      <c r="K9" s="46">
        <v>3325</v>
      </c>
      <c r="L9" s="30" t="s">
        <v>309</v>
      </c>
      <c r="M9" s="46">
        <v>1240</v>
      </c>
    </row>
    <row r="10" spans="1:13">
      <c r="B10" s="24" t="s">
        <v>79</v>
      </c>
      <c r="C10" s="7">
        <v>58815</v>
      </c>
      <c r="I10" s="5">
        <v>6</v>
      </c>
      <c r="J10" s="30" t="s">
        <v>301</v>
      </c>
      <c r="K10" s="46">
        <v>2040</v>
      </c>
      <c r="L10" s="30" t="s">
        <v>301</v>
      </c>
      <c r="M10" s="46">
        <v>835</v>
      </c>
    </row>
    <row r="11" spans="1:13" ht="14.1" customHeight="1">
      <c r="B11" s="24" t="s">
        <v>81</v>
      </c>
      <c r="C11" s="7">
        <v>70030</v>
      </c>
      <c r="I11" s="5">
        <v>7</v>
      </c>
      <c r="J11" s="30" t="s">
        <v>302</v>
      </c>
      <c r="K11" s="46">
        <v>1665</v>
      </c>
      <c r="L11" s="30" t="s">
        <v>298</v>
      </c>
      <c r="M11" s="46">
        <v>625</v>
      </c>
    </row>
    <row r="12" spans="1:13">
      <c r="B12" s="24" t="s">
        <v>83</v>
      </c>
      <c r="C12" s="7">
        <v>76455</v>
      </c>
      <c r="I12" s="5">
        <v>8</v>
      </c>
      <c r="J12" s="30" t="s">
        <v>309</v>
      </c>
      <c r="K12" s="46">
        <v>1075</v>
      </c>
      <c r="L12" s="30" t="s">
        <v>288</v>
      </c>
      <c r="M12" s="46">
        <v>440</v>
      </c>
    </row>
    <row r="13" spans="1:13" ht="32.1" customHeight="1">
      <c r="I13" s="5">
        <v>9</v>
      </c>
      <c r="J13" s="30" t="s">
        <v>364</v>
      </c>
      <c r="K13" s="46">
        <v>130</v>
      </c>
      <c r="L13" s="30" t="s">
        <v>365</v>
      </c>
      <c r="M13" s="46">
        <v>285</v>
      </c>
    </row>
    <row r="14" spans="1:13">
      <c r="I14" s="5">
        <v>10</v>
      </c>
      <c r="J14" s="30" t="s">
        <v>412</v>
      </c>
      <c r="K14" s="46">
        <v>40</v>
      </c>
      <c r="L14" s="30" t="s">
        <v>364</v>
      </c>
      <c r="M14" s="46">
        <v>165</v>
      </c>
    </row>
    <row r="16" spans="1:13">
      <c r="B16" s="215" t="s">
        <v>658</v>
      </c>
      <c r="C16" s="215"/>
      <c r="D16" s="215"/>
      <c r="E16" s="215"/>
      <c r="F16" s="215"/>
      <c r="G16" s="215"/>
    </row>
    <row r="17" spans="2:16" ht="29.45" customHeight="1">
      <c r="B17" s="52" t="s">
        <v>525</v>
      </c>
      <c r="C17" s="52" t="s">
        <v>540</v>
      </c>
      <c r="D17" s="52" t="s">
        <v>541</v>
      </c>
      <c r="E17" s="52" t="s">
        <v>542</v>
      </c>
      <c r="F17" s="52" t="s">
        <v>543</v>
      </c>
      <c r="G17" s="52" t="s">
        <v>544</v>
      </c>
    </row>
    <row r="18" spans="2:16">
      <c r="B18" s="24">
        <v>1</v>
      </c>
      <c r="C18" s="30" t="s">
        <v>278</v>
      </c>
      <c r="D18" s="46">
        <v>16570</v>
      </c>
      <c r="E18" s="46">
        <v>18635</v>
      </c>
      <c r="F18" s="47">
        <f>Table295274[[#This Row],[Number of students in 2021-22]]/$F$4</f>
        <v>0.24289624608967675</v>
      </c>
      <c r="G18" s="47">
        <f>Table295274[[#This Row],[Number of students in 2021-22]]/Table295274[[#This Row],[Number of students in 2020-21]]-1</f>
        <v>0.12462281231140615</v>
      </c>
      <c r="I18" s="215" t="s">
        <v>659</v>
      </c>
      <c r="J18" s="215"/>
      <c r="K18" s="215"/>
      <c r="L18" s="215"/>
    </row>
    <row r="19" spans="2:16" ht="15.75" customHeight="1">
      <c r="B19" s="24">
        <v>2</v>
      </c>
      <c r="C19" s="30" t="s">
        <v>279</v>
      </c>
      <c r="D19" s="46">
        <v>14945</v>
      </c>
      <c r="E19" s="46">
        <v>18210</v>
      </c>
      <c r="F19" s="47">
        <f>Table295274[[#This Row],[Number of students in 2021-22]]/$F$4</f>
        <v>0.23735662148070907</v>
      </c>
      <c r="G19" s="47">
        <f>Table295274[[#This Row],[Number of students in 2021-22]]/Table295274[[#This Row],[Number of students in 2020-21]]-1</f>
        <v>0.21846771495483441</v>
      </c>
      <c r="I19" s="44" t="s">
        <v>45</v>
      </c>
      <c r="J19" s="30" t="s">
        <v>533</v>
      </c>
      <c r="K19" s="45" t="s">
        <v>546</v>
      </c>
      <c r="L19" s="45" t="s">
        <v>547</v>
      </c>
    </row>
    <row r="20" spans="2:16">
      <c r="B20" s="24">
        <v>3</v>
      </c>
      <c r="C20" s="30" t="s">
        <v>282</v>
      </c>
      <c r="D20" s="46">
        <v>15625</v>
      </c>
      <c r="E20" s="46">
        <v>15050</v>
      </c>
      <c r="F20" s="47">
        <f>Table295274[[#This Row],[Number of students in 2021-22]]/$F$4</f>
        <v>0.19616788321167883</v>
      </c>
      <c r="G20" s="47">
        <f>Table295274[[#This Row],[Number of students in 2021-22]]/Table295274[[#This Row],[Number of students in 2020-21]]-1</f>
        <v>-3.6800000000000055E-2</v>
      </c>
      <c r="I20" s="30" t="s">
        <v>51</v>
      </c>
      <c r="J20" s="46">
        <v>15790</v>
      </c>
      <c r="K20" s="24">
        <v>13</v>
      </c>
      <c r="L20" s="47">
        <f>Table315476[[#This Row],[Number of Countries Represented ]]/$K$25</f>
        <v>0.9285714285714286</v>
      </c>
    </row>
    <row r="21" spans="2:16" ht="32.1" customHeight="1">
      <c r="B21" s="24">
        <v>4</v>
      </c>
      <c r="C21" s="30" t="s">
        <v>288</v>
      </c>
      <c r="D21" s="46">
        <v>10720</v>
      </c>
      <c r="E21" s="46">
        <v>11065</v>
      </c>
      <c r="F21" s="47">
        <f>Table295274[[#This Row],[Number of students in 2021-22]]/$F$4</f>
        <v>0.14422575599582899</v>
      </c>
      <c r="G21" s="47">
        <f>Table295274[[#This Row],[Number of students in 2021-22]]/Table295274[[#This Row],[Number of students in 2020-21]]-1</f>
        <v>3.2182835820895539E-2</v>
      </c>
      <c r="I21" s="30" t="s">
        <v>50</v>
      </c>
      <c r="J21" s="46">
        <v>12640</v>
      </c>
      <c r="K21" s="24">
        <v>14</v>
      </c>
      <c r="L21" s="47">
        <f>Table315476[[#This Row],[Number of Countries Represented ]]/$K$25</f>
        <v>1</v>
      </c>
    </row>
    <row r="22" spans="2:16">
      <c r="B22" s="24">
        <v>5</v>
      </c>
      <c r="C22" s="30" t="s">
        <v>298</v>
      </c>
      <c r="D22" s="46">
        <v>3710</v>
      </c>
      <c r="E22" s="46">
        <v>3950</v>
      </c>
      <c r="F22" s="47">
        <f>Table295274[[#This Row],[Number of students in 2021-22]]/$F$4</f>
        <v>5.1485922836287799E-2</v>
      </c>
      <c r="G22" s="47">
        <f>Table295274[[#This Row],[Number of students in 2021-22]]/Table295274[[#This Row],[Number of students in 2020-21]]-1</f>
        <v>6.4690026954177915E-2</v>
      </c>
      <c r="I22" s="30" t="s">
        <v>509</v>
      </c>
      <c r="J22" s="46"/>
      <c r="L22" s="47">
        <f>Table315476[[#This Row],[Number of Countries Represented ]]/$K$25</f>
        <v>0</v>
      </c>
    </row>
    <row r="23" spans="2:16">
      <c r="B23" s="24">
        <v>6</v>
      </c>
      <c r="C23" s="30" t="s">
        <v>302</v>
      </c>
      <c r="D23" s="46">
        <v>3265</v>
      </c>
      <c r="E23" s="46">
        <v>3510</v>
      </c>
      <c r="F23" s="47">
        <f>Table295274[[#This Row],[Number of students in 2021-22]]/$F$4</f>
        <v>4.5750782064650677E-2</v>
      </c>
      <c r="G23" s="47">
        <f>Table295274[[#This Row],[Number of students in 2021-22]]/Table295274[[#This Row],[Number of students in 2020-21]]-1</f>
        <v>7.5038284839203717E-2</v>
      </c>
      <c r="I23" s="30" t="s">
        <v>52</v>
      </c>
      <c r="J23" s="46">
        <v>10370</v>
      </c>
      <c r="K23" s="24">
        <v>6</v>
      </c>
      <c r="L23" s="47">
        <f>Table315476[[#This Row],[Number of Countries Represented ]]/$K$25</f>
        <v>0.42857142857142855</v>
      </c>
    </row>
    <row r="24" spans="2:16">
      <c r="B24" s="24">
        <v>7</v>
      </c>
      <c r="C24" s="30" t="s">
        <v>301</v>
      </c>
      <c r="D24" s="46">
        <v>2360</v>
      </c>
      <c r="E24" s="46">
        <v>2880</v>
      </c>
      <c r="F24" s="47">
        <f>Table295274[[#This Row],[Number of students in 2021-22]]/$F$4</f>
        <v>3.7539103232533892E-2</v>
      </c>
      <c r="G24" s="47">
        <f>Table295274[[#This Row],[Number of students in 2021-22]]/Table295274[[#This Row],[Number of students in 2020-21]]-1</f>
        <v>0.22033898305084754</v>
      </c>
      <c r="I24" s="30" t="s">
        <v>53</v>
      </c>
      <c r="J24" s="46">
        <v>37920</v>
      </c>
      <c r="K24" s="24">
        <v>11</v>
      </c>
      <c r="L24" s="47">
        <f>Table315476[[#This Row],[Number of Countries Represented ]]/$K$25</f>
        <v>0.7857142857142857</v>
      </c>
    </row>
    <row r="25" spans="2:16">
      <c r="B25" s="24">
        <v>8</v>
      </c>
      <c r="C25" s="30" t="s">
        <v>309</v>
      </c>
      <c r="D25" s="46">
        <v>2290</v>
      </c>
      <c r="E25" s="46">
        <v>2315</v>
      </c>
      <c r="F25" s="47">
        <f>Table295274[[#This Row],[Number of students in 2021-22]]/$F$4</f>
        <v>3.0174661105318041E-2</v>
      </c>
      <c r="G25" s="47">
        <f>Table295274[[#This Row],[Number of students in 2021-22]]/Table295274[[#This Row],[Number of students in 2020-21]]-1</f>
        <v>1.0917030567685559E-2</v>
      </c>
      <c r="I25" s="30" t="s">
        <v>54</v>
      </c>
      <c r="J25" s="46">
        <v>76720</v>
      </c>
      <c r="K25" s="24">
        <v>14</v>
      </c>
      <c r="L25" s="47">
        <f>Table315476[[#This Row],[Number of Countries Represented ]]/$K$25</f>
        <v>1</v>
      </c>
    </row>
    <row r="26" spans="2:16">
      <c r="B26" s="24">
        <v>9</v>
      </c>
      <c r="C26" s="30" t="s">
        <v>365</v>
      </c>
      <c r="D26" s="46">
        <v>270</v>
      </c>
      <c r="E26" s="46">
        <v>315</v>
      </c>
      <c r="F26" s="47">
        <f>Table295274[[#This Row],[Number of students in 2021-22]]/$F$4</f>
        <v>4.1058394160583944E-3</v>
      </c>
      <c r="G26" s="47">
        <f>Table295274[[#This Row],[Number of students in 2021-22]]/Table295274[[#This Row],[Number of students in 2020-21]]-1</f>
        <v>0.16666666666666674</v>
      </c>
    </row>
    <row r="27" spans="2:16">
      <c r="B27" s="24">
        <v>10</v>
      </c>
      <c r="C27" s="30" t="s">
        <v>364</v>
      </c>
      <c r="D27" s="46">
        <v>270</v>
      </c>
      <c r="E27" s="46">
        <v>290</v>
      </c>
      <c r="F27" s="47">
        <f>Table295274[[#This Row],[Number of students in 2021-22]]/$F$4</f>
        <v>3.7799791449426487E-3</v>
      </c>
      <c r="G27" s="47">
        <f>Table295274[[#This Row],[Number of students in 2021-22]]/Table295274[[#This Row],[Number of students in 2020-21]]-1</f>
        <v>7.4074074074074181E-2</v>
      </c>
    </row>
    <row r="28" spans="2:16" ht="37.35" customHeight="1">
      <c r="C28" s="30"/>
      <c r="D28" s="46"/>
      <c r="E28" s="46"/>
      <c r="F28" s="47"/>
      <c r="G28" s="47"/>
      <c r="I28" s="216" t="s">
        <v>660</v>
      </c>
      <c r="J28" s="216"/>
      <c r="L28" s="216" t="s">
        <v>661</v>
      </c>
      <c r="M28" s="216"/>
      <c r="O28" s="216" t="s">
        <v>662</v>
      </c>
      <c r="P28" s="216"/>
    </row>
    <row r="29" spans="2:16" ht="14.1" customHeight="1">
      <c r="C29" s="30"/>
      <c r="D29" s="46"/>
      <c r="E29" s="46"/>
      <c r="F29" s="47"/>
      <c r="G29" s="47"/>
      <c r="I29" s="50" t="s">
        <v>551</v>
      </c>
      <c r="J29" s="51" t="s">
        <v>533</v>
      </c>
      <c r="L29" s="50" t="s">
        <v>551</v>
      </c>
      <c r="M29" s="149" t="s">
        <v>533</v>
      </c>
      <c r="O29" s="50" t="s">
        <v>551</v>
      </c>
      <c r="P29" s="51" t="s">
        <v>533</v>
      </c>
    </row>
    <row r="30" spans="2:16">
      <c r="C30" s="30"/>
      <c r="D30" s="46"/>
      <c r="E30" s="46"/>
      <c r="F30" s="47"/>
      <c r="G30" s="47"/>
      <c r="I30" s="30" t="s">
        <v>282</v>
      </c>
      <c r="J30" s="46">
        <v>9765</v>
      </c>
      <c r="L30" s="30" t="s">
        <v>279</v>
      </c>
      <c r="M30" s="46">
        <v>15820</v>
      </c>
      <c r="O30" s="30" t="s">
        <v>552</v>
      </c>
      <c r="P30" s="46">
        <v>0</v>
      </c>
    </row>
    <row r="31" spans="2:16">
      <c r="B31" s="216" t="s">
        <v>663</v>
      </c>
      <c r="C31" s="216"/>
      <c r="D31" s="216"/>
      <c r="E31" s="216"/>
      <c r="F31" s="216"/>
      <c r="G31" s="216"/>
      <c r="I31" s="30" t="s">
        <v>278</v>
      </c>
      <c r="J31" s="46">
        <v>3250</v>
      </c>
      <c r="L31" s="30" t="s">
        <v>288</v>
      </c>
      <c r="M31" s="46">
        <v>10540</v>
      </c>
      <c r="O31" s="30"/>
      <c r="P31" s="46"/>
    </row>
    <row r="32" spans="2:16">
      <c r="B32" s="45" t="s">
        <v>551</v>
      </c>
      <c r="C32" s="48" t="s">
        <v>75</v>
      </c>
      <c r="D32" s="48" t="s">
        <v>77</v>
      </c>
      <c r="E32" s="48" t="s">
        <v>79</v>
      </c>
      <c r="F32" s="48" t="s">
        <v>81</v>
      </c>
      <c r="G32" s="48" t="s">
        <v>83</v>
      </c>
      <c r="I32" s="30" t="s">
        <v>302</v>
      </c>
      <c r="J32" s="46">
        <v>1080</v>
      </c>
      <c r="L32" s="30" t="s">
        <v>282</v>
      </c>
      <c r="M32" s="46">
        <v>4605</v>
      </c>
      <c r="O32" s="30"/>
      <c r="P32" s="46"/>
    </row>
    <row r="33" spans="2:23">
      <c r="B33" s="30" t="s">
        <v>278</v>
      </c>
      <c r="C33" s="46">
        <v>13685</v>
      </c>
      <c r="D33" s="46">
        <v>13455</v>
      </c>
      <c r="E33" s="46">
        <v>14530</v>
      </c>
      <c r="F33" s="46">
        <v>16350</v>
      </c>
      <c r="G33" s="46">
        <v>18475</v>
      </c>
      <c r="J33" s="56"/>
    </row>
    <row r="34" spans="2:23">
      <c r="B34" s="30" t="s">
        <v>279</v>
      </c>
      <c r="C34" s="46">
        <v>8685</v>
      </c>
      <c r="D34" s="46">
        <v>7750</v>
      </c>
      <c r="E34" s="46">
        <v>9045</v>
      </c>
      <c r="F34" s="46">
        <v>14905</v>
      </c>
      <c r="G34" s="46">
        <v>18175</v>
      </c>
    </row>
    <row r="35" spans="2:23">
      <c r="B35" s="30" t="s">
        <v>282</v>
      </c>
      <c r="C35" s="46">
        <v>19130</v>
      </c>
      <c r="D35" s="46">
        <v>17360</v>
      </c>
      <c r="E35" s="46">
        <v>17680</v>
      </c>
      <c r="F35" s="46">
        <v>15585</v>
      </c>
      <c r="G35" s="46">
        <v>15025</v>
      </c>
    </row>
    <row r="36" spans="2:23" ht="35.450000000000003" customHeight="1">
      <c r="B36" s="30" t="s">
        <v>288</v>
      </c>
      <c r="C36" s="46">
        <v>6555</v>
      </c>
      <c r="D36" s="46">
        <v>6400</v>
      </c>
      <c r="E36" s="46">
        <v>7360</v>
      </c>
      <c r="F36" s="46">
        <v>10710</v>
      </c>
      <c r="G36" s="46">
        <v>11050</v>
      </c>
      <c r="I36" s="216" t="s">
        <v>664</v>
      </c>
      <c r="J36" s="216"/>
      <c r="L36" s="216" t="s">
        <v>665</v>
      </c>
      <c r="M36" s="216"/>
    </row>
    <row r="37" spans="2:23" ht="15">
      <c r="B37" s="30" t="s">
        <v>298</v>
      </c>
      <c r="C37" s="46">
        <v>2240</v>
      </c>
      <c r="D37" s="46">
        <v>2510</v>
      </c>
      <c r="E37" s="46">
        <v>2940</v>
      </c>
      <c r="F37" s="46">
        <v>3685</v>
      </c>
      <c r="G37" s="46">
        <v>3935</v>
      </c>
      <c r="I37" s="50" t="s">
        <v>551</v>
      </c>
      <c r="J37" s="51" t="s">
        <v>533</v>
      </c>
      <c r="L37" s="50" t="s">
        <v>551</v>
      </c>
      <c r="M37" s="149" t="s">
        <v>533</v>
      </c>
    </row>
    <row r="38" spans="2:23">
      <c r="C38" s="30"/>
      <c r="D38" s="46"/>
      <c r="E38" s="46"/>
      <c r="F38" s="47"/>
      <c r="G38" s="47"/>
      <c r="I38" s="30" t="s">
        <v>278</v>
      </c>
      <c r="J38" s="46">
        <v>5380</v>
      </c>
      <c r="L38" s="30" t="s">
        <v>278</v>
      </c>
      <c r="M38" s="46">
        <v>9020</v>
      </c>
    </row>
    <row r="39" spans="2:23">
      <c r="C39" s="30"/>
      <c r="D39" s="46"/>
      <c r="E39" s="46"/>
      <c r="F39" s="47"/>
      <c r="G39" s="47"/>
      <c r="I39" s="30" t="s">
        <v>279</v>
      </c>
      <c r="J39" s="46">
        <v>2220</v>
      </c>
      <c r="L39" s="30" t="s">
        <v>302</v>
      </c>
      <c r="M39" s="46">
        <v>1050</v>
      </c>
    </row>
    <row r="40" spans="2:23">
      <c r="C40" s="30"/>
      <c r="D40" s="46"/>
      <c r="E40" s="46"/>
      <c r="F40" s="47"/>
      <c r="G40" s="47"/>
      <c r="I40" s="30" t="s">
        <v>302</v>
      </c>
      <c r="J40" s="46">
        <v>1375</v>
      </c>
      <c r="L40" s="30" t="s">
        <v>298</v>
      </c>
      <c r="M40" s="46">
        <v>205</v>
      </c>
    </row>
    <row r="41" spans="2:23">
      <c r="C41" s="30"/>
      <c r="D41" s="46"/>
      <c r="E41" s="46"/>
      <c r="F41" s="47"/>
      <c r="G41" s="47"/>
    </row>
    <row r="42" spans="2:23">
      <c r="C42" s="30"/>
      <c r="D42" s="46"/>
      <c r="E42" s="46"/>
      <c r="F42" s="47"/>
      <c r="G42" s="47"/>
    </row>
    <row r="43" spans="2:23">
      <c r="C43" s="30"/>
      <c r="D43" s="46"/>
      <c r="E43" s="46"/>
      <c r="F43" s="47"/>
      <c r="G43" s="47"/>
    </row>
    <row r="44" spans="2:23" s="49" customFormat="1" ht="15">
      <c r="B44" s="138" t="s">
        <v>512</v>
      </c>
      <c r="M44" s="150"/>
    </row>
    <row r="47" spans="2:23" ht="14.1" customHeight="1">
      <c r="G47" s="204" t="s">
        <v>666</v>
      </c>
      <c r="H47" s="204"/>
      <c r="I47" s="204"/>
      <c r="J47" s="204"/>
      <c r="L47" s="204" t="s">
        <v>667</v>
      </c>
      <c r="M47" s="204"/>
      <c r="N47" s="204"/>
      <c r="O47" s="204"/>
      <c r="Q47" s="210" t="s">
        <v>654</v>
      </c>
      <c r="R47" s="210"/>
      <c r="S47" s="210"/>
      <c r="T47" s="210"/>
      <c r="U47" s="210"/>
      <c r="V47" s="210"/>
      <c r="W47" s="210"/>
    </row>
    <row r="48" spans="2:23" ht="24" customHeight="1">
      <c r="G48" s="204"/>
      <c r="H48" s="204"/>
      <c r="I48" s="204"/>
      <c r="J48" s="204"/>
      <c r="L48" s="204"/>
      <c r="M48" s="204"/>
      <c r="N48" s="204"/>
      <c r="O48" s="204"/>
      <c r="Q48" s="210"/>
      <c r="R48" s="210"/>
      <c r="S48" s="210"/>
      <c r="T48" s="210"/>
      <c r="U48" s="210"/>
      <c r="V48" s="210"/>
      <c r="W48" s="210"/>
    </row>
    <row r="49" spans="17:23" ht="14.45" customHeight="1">
      <c r="Q49" s="211" t="s">
        <v>559</v>
      </c>
      <c r="R49" s="213" t="s">
        <v>560</v>
      </c>
      <c r="S49" s="214"/>
      <c r="T49" s="214"/>
      <c r="U49" s="214" t="s">
        <v>561</v>
      </c>
      <c r="V49" s="214"/>
      <c r="W49" s="214"/>
    </row>
    <row r="50" spans="17:23" ht="15">
      <c r="Q50" s="212"/>
      <c r="R50" s="80" t="s">
        <v>562</v>
      </c>
      <c r="S50" s="80" t="s">
        <v>563</v>
      </c>
      <c r="T50" s="80" t="s">
        <v>668</v>
      </c>
      <c r="U50" s="80" t="s">
        <v>562</v>
      </c>
      <c r="V50" s="80" t="s">
        <v>563</v>
      </c>
      <c r="W50" s="80" t="s">
        <v>669</v>
      </c>
    </row>
    <row r="51" spans="17:23">
      <c r="Q51" s="81">
        <v>1</v>
      </c>
      <c r="R51" s="82" t="s">
        <v>279</v>
      </c>
      <c r="S51" s="94">
        <v>16150</v>
      </c>
      <c r="T51" s="98">
        <f>S51/$F$8</f>
        <v>0.27780644717377095</v>
      </c>
      <c r="U51" s="87" t="s">
        <v>278</v>
      </c>
      <c r="V51" s="83">
        <v>9250</v>
      </c>
      <c r="W51" s="98">
        <f>V51/$F$9</f>
        <v>0.49763288142887885</v>
      </c>
    </row>
    <row r="52" spans="17:23">
      <c r="Q52" s="88">
        <v>2</v>
      </c>
      <c r="R52" s="92" t="s">
        <v>282</v>
      </c>
      <c r="S52" s="95">
        <v>13615</v>
      </c>
      <c r="T52" s="98">
        <f t="shared" ref="T52:T60" si="0">S52/$F$8</f>
        <v>0.23420029586816665</v>
      </c>
      <c r="U52" s="82" t="s">
        <v>279</v>
      </c>
      <c r="V52" s="96">
        <v>2065</v>
      </c>
      <c r="W52" s="98">
        <f t="shared" ref="W52:W60" si="1">V52/$F$9</f>
        <v>0.11109317839466322</v>
      </c>
    </row>
    <row r="53" spans="17:23">
      <c r="Q53" s="89">
        <v>3</v>
      </c>
      <c r="R53" s="92" t="s">
        <v>288</v>
      </c>
      <c r="S53" s="95">
        <v>10620</v>
      </c>
      <c r="T53" s="98">
        <f t="shared" si="0"/>
        <v>0.18268139126844876</v>
      </c>
      <c r="U53" s="93" t="s">
        <v>302</v>
      </c>
      <c r="V53" s="95">
        <v>1850</v>
      </c>
      <c r="W53" s="98">
        <f t="shared" si="1"/>
        <v>9.952657628577577E-2</v>
      </c>
    </row>
    <row r="54" spans="17:23">
      <c r="Q54" s="81">
        <v>4</v>
      </c>
      <c r="R54" s="86" t="s">
        <v>278</v>
      </c>
      <c r="S54" s="95">
        <v>9385</v>
      </c>
      <c r="T54" s="98">
        <f t="shared" si="0"/>
        <v>0.16143736883751333</v>
      </c>
      <c r="U54" s="93" t="s">
        <v>282</v>
      </c>
      <c r="V54" s="83">
        <v>1440</v>
      </c>
      <c r="W54" s="98">
        <f t="shared" si="1"/>
        <v>7.7469335054874106E-2</v>
      </c>
    </row>
    <row r="55" spans="17:23">
      <c r="Q55" s="90">
        <v>5</v>
      </c>
      <c r="R55" s="93" t="s">
        <v>298</v>
      </c>
      <c r="S55" s="83">
        <v>3325</v>
      </c>
      <c r="T55" s="98">
        <f t="shared" si="0"/>
        <v>5.7195445006364608E-2</v>
      </c>
      <c r="U55" s="93" t="s">
        <v>309</v>
      </c>
      <c r="V55" s="95">
        <v>1240</v>
      </c>
      <c r="W55" s="98">
        <f t="shared" si="1"/>
        <v>6.6709705186141596E-2</v>
      </c>
    </row>
    <row r="56" spans="17:23">
      <c r="Q56" s="88">
        <v>6</v>
      </c>
      <c r="R56" s="85" t="s">
        <v>301</v>
      </c>
      <c r="S56" s="96">
        <v>2040</v>
      </c>
      <c r="T56" s="98">
        <f t="shared" si="0"/>
        <v>3.5091340695634222E-2</v>
      </c>
      <c r="U56" s="93" t="s">
        <v>301</v>
      </c>
      <c r="V56" s="83">
        <v>835</v>
      </c>
      <c r="W56" s="98">
        <f t="shared" si="1"/>
        <v>4.4921454701958255E-2</v>
      </c>
    </row>
    <row r="57" spans="17:23">
      <c r="Q57" s="90">
        <v>7</v>
      </c>
      <c r="R57" s="84" t="s">
        <v>302</v>
      </c>
      <c r="S57" s="96">
        <v>1665</v>
      </c>
      <c r="T57" s="98">
        <f t="shared" si="0"/>
        <v>2.864072659717205E-2</v>
      </c>
      <c r="U57" s="93" t="s">
        <v>298</v>
      </c>
      <c r="V57" s="95">
        <v>625</v>
      </c>
      <c r="W57" s="98">
        <f t="shared" si="1"/>
        <v>3.3623843339789114E-2</v>
      </c>
    </row>
    <row r="58" spans="17:23">
      <c r="Q58" s="88">
        <v>8</v>
      </c>
      <c r="R58" s="85" t="s">
        <v>309</v>
      </c>
      <c r="S58" s="96">
        <v>1075</v>
      </c>
      <c r="T58" s="98">
        <f t="shared" si="0"/>
        <v>1.8491760415591564E-2</v>
      </c>
      <c r="U58" s="93" t="s">
        <v>288</v>
      </c>
      <c r="V58" s="95">
        <v>440</v>
      </c>
      <c r="W58" s="98">
        <f t="shared" si="1"/>
        <v>2.3671185711211535E-2</v>
      </c>
    </row>
    <row r="59" spans="17:23">
      <c r="Q59" s="91">
        <v>9</v>
      </c>
      <c r="R59" s="84" t="s">
        <v>364</v>
      </c>
      <c r="S59" s="96">
        <v>130</v>
      </c>
      <c r="T59" s="98">
        <f t="shared" si="0"/>
        <v>2.2362128874668869E-3</v>
      </c>
      <c r="U59" s="93" t="s">
        <v>365</v>
      </c>
      <c r="V59" s="83">
        <v>285</v>
      </c>
      <c r="W59" s="98">
        <f t="shared" si="1"/>
        <v>1.5332472562943835E-2</v>
      </c>
    </row>
    <row r="60" spans="17:23">
      <c r="Q60" s="81">
        <v>10</v>
      </c>
      <c r="R60" s="84" t="s">
        <v>412</v>
      </c>
      <c r="S60" s="96">
        <v>40</v>
      </c>
      <c r="T60" s="98">
        <f t="shared" si="0"/>
        <v>6.8806550383596521E-4</v>
      </c>
      <c r="U60" s="82" t="s">
        <v>364</v>
      </c>
      <c r="V60" s="96">
        <v>165</v>
      </c>
      <c r="W60" s="98">
        <f t="shared" si="1"/>
        <v>8.876694641704326E-3</v>
      </c>
    </row>
    <row r="70" spans="7:18">
      <c r="R70" s="136"/>
    </row>
    <row r="72" spans="7:18">
      <c r="R72" s="47"/>
    </row>
    <row r="78" spans="7:18">
      <c r="G78" s="205" t="s">
        <v>670</v>
      </c>
      <c r="H78" s="205"/>
      <c r="I78" s="205"/>
      <c r="J78" s="205"/>
      <c r="L78" s="204" t="s">
        <v>671</v>
      </c>
      <c r="M78" s="204"/>
      <c r="N78" s="204"/>
      <c r="O78" s="204"/>
    </row>
    <row r="79" spans="7:18">
      <c r="G79" s="205"/>
      <c r="H79" s="205"/>
      <c r="I79" s="205"/>
      <c r="J79" s="205"/>
      <c r="L79" s="204"/>
      <c r="M79" s="204"/>
      <c r="N79" s="204"/>
      <c r="O79" s="204"/>
    </row>
    <row r="80" spans="7:18" s="120" customFormat="1" ht="51" customHeight="1">
      <c r="G80" s="118" t="s">
        <v>568</v>
      </c>
      <c r="H80" s="119" t="s">
        <v>569</v>
      </c>
      <c r="I80" s="119" t="s">
        <v>570</v>
      </c>
      <c r="J80" s="119" t="s">
        <v>571</v>
      </c>
      <c r="L80" s="119" t="s">
        <v>572</v>
      </c>
      <c r="M80" s="151" t="s">
        <v>563</v>
      </c>
      <c r="N80" s="119" t="s">
        <v>672</v>
      </c>
      <c r="O80" s="119" t="s">
        <v>574</v>
      </c>
    </row>
    <row r="81" spans="7:15" ht="15">
      <c r="G81" s="72" t="s">
        <v>278</v>
      </c>
      <c r="H81" s="59">
        <v>18635</v>
      </c>
      <c r="I81" s="64">
        <v>0.24289624608967675</v>
      </c>
      <c r="J81" s="70">
        <v>0.12462281231140615</v>
      </c>
      <c r="L81" s="206" t="s">
        <v>51</v>
      </c>
      <c r="M81" s="208">
        <v>15790</v>
      </c>
      <c r="N81" s="209" t="s">
        <v>673</v>
      </c>
      <c r="O81" s="106" t="s">
        <v>282</v>
      </c>
    </row>
    <row r="82" spans="7:15" ht="15">
      <c r="G82" s="72" t="s">
        <v>279</v>
      </c>
      <c r="H82" s="61">
        <v>18210</v>
      </c>
      <c r="I82" s="60">
        <v>0.23735662148070907</v>
      </c>
      <c r="J82" s="70">
        <v>0.21846771495483441</v>
      </c>
      <c r="L82" s="207"/>
      <c r="M82" s="192"/>
      <c r="N82" s="209"/>
      <c r="O82" s="107" t="s">
        <v>278</v>
      </c>
    </row>
    <row r="83" spans="7:15" ht="15">
      <c r="G83" s="72" t="s">
        <v>282</v>
      </c>
      <c r="H83" s="63">
        <v>15050</v>
      </c>
      <c r="I83" s="68">
        <v>0.19616788321167883</v>
      </c>
      <c r="J83" s="67">
        <v>-3.6800000000000055E-2</v>
      </c>
      <c r="L83" s="207"/>
      <c r="M83" s="192"/>
      <c r="N83" s="209"/>
      <c r="O83" s="108" t="s">
        <v>302</v>
      </c>
    </row>
    <row r="84" spans="7:15" ht="15">
      <c r="G84" s="72" t="s">
        <v>288</v>
      </c>
      <c r="H84" s="62">
        <v>11065</v>
      </c>
      <c r="I84" s="60">
        <v>0.14422575599582899</v>
      </c>
      <c r="J84" s="67">
        <v>3.2182835820895539E-2</v>
      </c>
      <c r="L84" s="189" t="s">
        <v>50</v>
      </c>
      <c r="M84" s="198">
        <v>12640</v>
      </c>
      <c r="N84" s="200" t="s">
        <v>674</v>
      </c>
      <c r="O84" s="109" t="s">
        <v>278</v>
      </c>
    </row>
    <row r="85" spans="7:15" ht="15">
      <c r="G85" s="72" t="s">
        <v>298</v>
      </c>
      <c r="H85" s="59">
        <v>3950</v>
      </c>
      <c r="I85" s="66">
        <v>5.1485922836287799E-2</v>
      </c>
      <c r="J85" s="67">
        <v>6.4690026954177915E-2</v>
      </c>
      <c r="L85" s="190"/>
      <c r="M85" s="192"/>
      <c r="N85" s="201"/>
      <c r="O85" s="110" t="s">
        <v>279</v>
      </c>
    </row>
    <row r="86" spans="7:15" ht="15">
      <c r="G86" s="72" t="s">
        <v>302</v>
      </c>
      <c r="H86" s="63">
        <v>3510</v>
      </c>
      <c r="I86" s="66">
        <v>4.5750782064650677E-2</v>
      </c>
      <c r="J86" s="70">
        <v>7.5038284839203717E-2</v>
      </c>
      <c r="L86" s="191"/>
      <c r="M86" s="219"/>
      <c r="N86" s="201"/>
      <c r="O86" s="111" t="s">
        <v>302</v>
      </c>
    </row>
    <row r="87" spans="7:15" ht="15">
      <c r="G87" s="72" t="s">
        <v>301</v>
      </c>
      <c r="H87" s="62">
        <v>2880</v>
      </c>
      <c r="I87" s="65">
        <v>3.7539103232533892E-2</v>
      </c>
      <c r="J87" s="67">
        <v>0.22033898305084754</v>
      </c>
      <c r="L87" s="189" t="s">
        <v>53</v>
      </c>
      <c r="M87" s="198">
        <v>37920</v>
      </c>
      <c r="N87" s="194" t="s">
        <v>675</v>
      </c>
      <c r="O87" s="112" t="s">
        <v>279</v>
      </c>
    </row>
    <row r="88" spans="7:15" ht="15">
      <c r="G88" s="72" t="s">
        <v>309</v>
      </c>
      <c r="H88" s="62">
        <v>2315</v>
      </c>
      <c r="I88" s="66">
        <v>3.0174661105318041E-2</v>
      </c>
      <c r="J88" s="71">
        <v>1.0917030567685559E-2</v>
      </c>
      <c r="L88" s="190"/>
      <c r="M88" s="192"/>
      <c r="N88" s="195"/>
      <c r="O88" s="113" t="s">
        <v>288</v>
      </c>
    </row>
    <row r="89" spans="7:15" ht="15">
      <c r="G89" s="72" t="s">
        <v>365</v>
      </c>
      <c r="H89" s="59">
        <v>315</v>
      </c>
      <c r="I89" s="68">
        <v>4.1058394160583944E-3</v>
      </c>
      <c r="J89" s="60">
        <v>0.16666666666666674</v>
      </c>
      <c r="L89" s="191"/>
      <c r="M89" s="219"/>
      <c r="N89" s="220"/>
      <c r="O89" s="111" t="s">
        <v>282</v>
      </c>
    </row>
    <row r="90" spans="7:15" ht="15">
      <c r="G90" s="72" t="s">
        <v>364</v>
      </c>
      <c r="H90" s="59">
        <v>290</v>
      </c>
      <c r="I90" s="60">
        <v>3.7799791449426487E-3</v>
      </c>
      <c r="J90" s="69">
        <v>7.4074074074074181E-2</v>
      </c>
      <c r="L90" s="196" t="s">
        <v>578</v>
      </c>
      <c r="M90" s="198">
        <v>10370</v>
      </c>
      <c r="N90" s="200" t="s">
        <v>676</v>
      </c>
      <c r="O90" s="114" t="s">
        <v>278</v>
      </c>
    </row>
    <row r="91" spans="7:15">
      <c r="L91" s="196"/>
      <c r="M91" s="192"/>
      <c r="N91" s="201"/>
      <c r="O91" s="115" t="s">
        <v>302</v>
      </c>
    </row>
    <row r="92" spans="7:15">
      <c r="L92" s="197"/>
      <c r="M92" s="219"/>
      <c r="N92" s="202"/>
      <c r="O92" s="116" t="s">
        <v>298</v>
      </c>
    </row>
    <row r="93" spans="7:15">
      <c r="L93" s="190" t="s">
        <v>509</v>
      </c>
      <c r="M93" s="192"/>
      <c r="N93" s="194"/>
      <c r="O93" s="117" t="s">
        <v>552</v>
      </c>
    </row>
    <row r="94" spans="7:15">
      <c r="L94" s="190"/>
      <c r="M94" s="192"/>
      <c r="N94" s="195"/>
      <c r="O94" s="117" t="s">
        <v>552</v>
      </c>
    </row>
    <row r="95" spans="7:15">
      <c r="L95" s="191"/>
      <c r="M95" s="192"/>
      <c r="N95" s="195"/>
      <c r="O95" s="117" t="s">
        <v>552</v>
      </c>
    </row>
    <row r="96" spans="7:15">
      <c r="M96" s="152"/>
      <c r="N96" s="78"/>
    </row>
    <row r="97" spans="14:14">
      <c r="N97" s="47"/>
    </row>
    <row r="98" spans="14:14">
      <c r="N98" s="47"/>
    </row>
    <row r="102" spans="14:14">
      <c r="N102" s="47"/>
    </row>
  </sheetData>
  <mergeCells count="36">
    <mergeCell ref="B31:G31"/>
    <mergeCell ref="I36:J36"/>
    <mergeCell ref="L36:M36"/>
    <mergeCell ref="B3:E3"/>
    <mergeCell ref="I3:M3"/>
    <mergeCell ref="B4:E4"/>
    <mergeCell ref="B6:C6"/>
    <mergeCell ref="E6:F6"/>
    <mergeCell ref="B16:G16"/>
    <mergeCell ref="Q47:W48"/>
    <mergeCell ref="Q49:Q50"/>
    <mergeCell ref="R49:T49"/>
    <mergeCell ref="U49:W49"/>
    <mergeCell ref="I18:L18"/>
    <mergeCell ref="I28:J28"/>
    <mergeCell ref="L28:M28"/>
    <mergeCell ref="O28:P28"/>
    <mergeCell ref="L84:L86"/>
    <mergeCell ref="M84:M86"/>
    <mergeCell ref="N84:N86"/>
    <mergeCell ref="G47:J48"/>
    <mergeCell ref="L47:O48"/>
    <mergeCell ref="G78:J79"/>
    <mergeCell ref="L78:O79"/>
    <mergeCell ref="L81:L83"/>
    <mergeCell ref="M81:M83"/>
    <mergeCell ref="N81:N83"/>
    <mergeCell ref="L93:L95"/>
    <mergeCell ref="M87:M89"/>
    <mergeCell ref="N87:N89"/>
    <mergeCell ref="L87:L89"/>
    <mergeCell ref="M93:M95"/>
    <mergeCell ref="N93:N95"/>
    <mergeCell ref="L90:L92"/>
    <mergeCell ref="M90:M92"/>
    <mergeCell ref="N90:N92"/>
  </mergeCells>
  <conditionalFormatting sqref="G18:G31 G38:G43">
    <cfRule type="cellIs" dxfId="15" priority="1" operator="greaterThan">
      <formula>0</formula>
    </cfRule>
    <cfRule type="cellIs" dxfId="14" priority="2" operator="lessThan">
      <formula>0</formula>
    </cfRule>
    <cfRule type="cellIs" dxfId="13" priority="3" operator="greaterThan">
      <formula>"o"</formula>
    </cfRule>
  </conditionalFormatting>
  <conditionalFormatting sqref="L87 L90 L93">
    <cfRule type="duplicateValues" dxfId="12" priority="4"/>
  </conditionalFormatting>
  <hyperlinks>
    <hyperlink ref="A1" location="Contents!A1" display="Contents" xr:uid="{465647E2-2A39-490F-8133-91EB588AA34B}"/>
  </hyperlinks>
  <pageMargins left="0.7" right="0.7" top="0.75" bottom="0.75" header="0.3" footer="0.3"/>
  <pageSetup paperSize="9" orientation="portrait" verticalDpi="0" r:id="rId1"/>
  <drawing r:id="rId2"/>
  <tableParts count="11">
    <tablePart r:id="rId3"/>
    <tablePart r:id="rId4"/>
    <tablePart r:id="rId5"/>
    <tablePart r:id="rId6"/>
    <tablePart r:id="rId7"/>
    <tablePart r:id="rId8"/>
    <tablePart r:id="rId9"/>
    <tablePart r:id="rId10"/>
    <tablePart r:id="rId11"/>
    <tablePart r:id="rId12"/>
    <tablePart r:id="rId13"/>
  </tableParts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80245E-E09E-4658-B6F9-C4D5569AFC66}">
  <sheetPr>
    <tabColor rgb="FF17A4A5"/>
  </sheetPr>
  <dimension ref="A1:W101"/>
  <sheetViews>
    <sheetView topLeftCell="B5" zoomScale="80" zoomScaleNormal="80" workbookViewId="0">
      <selection activeCell="K48" sqref="K48:Q70"/>
    </sheetView>
  </sheetViews>
  <sheetFormatPr defaultColWidth="8.85546875" defaultRowHeight="14.25"/>
  <cols>
    <col min="1" max="1" width="8.85546875" style="24"/>
    <col min="2" max="2" width="15.5703125" style="24" customWidth="1"/>
    <col min="3" max="3" width="31.140625" style="24" customWidth="1"/>
    <col min="4" max="4" width="20.140625" style="24" customWidth="1"/>
    <col min="5" max="5" width="22.140625" style="24" customWidth="1"/>
    <col min="6" max="6" width="23.140625" style="24" customWidth="1"/>
    <col min="7" max="7" width="21.85546875" style="24" customWidth="1"/>
    <col min="8" max="8" width="35.85546875" style="24" customWidth="1"/>
    <col min="9" max="9" width="41" style="24" customWidth="1"/>
    <col min="10" max="10" width="46" style="24" bestFit="1" customWidth="1"/>
    <col min="11" max="11" width="22.85546875" style="24" bestFit="1" customWidth="1"/>
    <col min="12" max="12" width="50.85546875" style="24" bestFit="1" customWidth="1"/>
    <col min="13" max="13" width="38.85546875" style="128" bestFit="1" customWidth="1"/>
    <col min="14" max="14" width="25.85546875" style="24" customWidth="1"/>
    <col min="15" max="15" width="45" style="24" bestFit="1" customWidth="1"/>
    <col min="16" max="16" width="25.85546875" style="24" bestFit="1" customWidth="1"/>
    <col min="17" max="17" width="7.140625" style="24" customWidth="1"/>
    <col min="18" max="18" width="17.85546875" style="24" customWidth="1"/>
    <col min="19" max="19" width="28.85546875" style="24" bestFit="1" customWidth="1"/>
    <col min="20" max="20" width="38.42578125" style="24" bestFit="1" customWidth="1"/>
    <col min="21" max="21" width="17.85546875" style="24" bestFit="1" customWidth="1"/>
    <col min="22" max="22" width="21.140625" style="24" customWidth="1"/>
    <col min="23" max="23" width="38.140625" style="24" bestFit="1" customWidth="1"/>
    <col min="24" max="24" width="54.5703125" style="24" bestFit="1" customWidth="1"/>
    <col min="25" max="25" width="29.140625" style="24" bestFit="1" customWidth="1"/>
    <col min="26" max="26" width="46.42578125" style="24" bestFit="1" customWidth="1"/>
    <col min="27" max="27" width="49.85546875" style="24" bestFit="1" customWidth="1"/>
    <col min="28" max="31" width="8.85546875" style="24"/>
    <col min="32" max="32" width="38.5703125" style="24" customWidth="1"/>
    <col min="33" max="33" width="32.85546875" style="24" bestFit="1" customWidth="1"/>
    <col min="34" max="34" width="31.140625" style="24" customWidth="1"/>
    <col min="35" max="35" width="14.42578125" style="24" bestFit="1" customWidth="1"/>
    <col min="36" max="36" width="50" style="24" customWidth="1"/>
    <col min="37" max="38" width="8.85546875" style="24"/>
    <col min="39" max="39" width="11.140625" style="24" bestFit="1" customWidth="1"/>
    <col min="40" max="40" width="44.5703125" style="24" bestFit="1" customWidth="1"/>
    <col min="41" max="41" width="28.140625" style="24" bestFit="1" customWidth="1"/>
    <col min="42" max="42" width="44.140625" style="24" bestFit="1" customWidth="1"/>
    <col min="43" max="43" width="29.85546875" style="24" bestFit="1" customWidth="1"/>
    <col min="44" max="16384" width="8.85546875" style="24"/>
  </cols>
  <sheetData>
    <row r="1" spans="1:13">
      <c r="A1" s="43" t="s">
        <v>32</v>
      </c>
    </row>
    <row r="2" spans="1:13" ht="15">
      <c r="B2" s="55" t="s">
        <v>677</v>
      </c>
    </row>
    <row r="3" spans="1:13" ht="30.75" customHeight="1">
      <c r="B3" s="217" t="s">
        <v>678</v>
      </c>
      <c r="C3" s="217"/>
      <c r="D3" s="217"/>
      <c r="E3" s="217"/>
      <c r="F3" s="57">
        <v>37</v>
      </c>
      <c r="I3" s="216" t="s">
        <v>679</v>
      </c>
      <c r="J3" s="216"/>
      <c r="K3" s="216"/>
      <c r="L3" s="216"/>
      <c r="M3" s="216"/>
    </row>
    <row r="4" spans="1:13" ht="15">
      <c r="B4" s="218" t="s">
        <v>680</v>
      </c>
      <c r="C4" s="218"/>
      <c r="D4" s="218"/>
      <c r="E4" s="218"/>
      <c r="F4" s="58">
        <v>27905</v>
      </c>
      <c r="I4" s="24" t="s">
        <v>525</v>
      </c>
      <c r="J4" s="44" t="s">
        <v>584</v>
      </c>
      <c r="K4" s="48" t="s">
        <v>527</v>
      </c>
      <c r="L4" s="44" t="s">
        <v>585</v>
      </c>
      <c r="M4" s="153" t="s">
        <v>529</v>
      </c>
    </row>
    <row r="5" spans="1:13">
      <c r="I5" s="24">
        <v>1</v>
      </c>
      <c r="J5" s="30" t="s">
        <v>293</v>
      </c>
      <c r="K5" s="46">
        <v>3165</v>
      </c>
      <c r="L5" s="30" t="s">
        <v>291</v>
      </c>
      <c r="M5" s="46">
        <v>5990</v>
      </c>
    </row>
    <row r="6" spans="1:13" ht="33" customHeight="1">
      <c r="B6" s="216" t="s">
        <v>681</v>
      </c>
      <c r="C6" s="216"/>
      <c r="E6" s="216" t="s">
        <v>682</v>
      </c>
      <c r="F6" s="216"/>
      <c r="I6" s="24">
        <v>2</v>
      </c>
      <c r="J6" s="30" t="s">
        <v>291</v>
      </c>
      <c r="K6" s="46">
        <v>2945</v>
      </c>
      <c r="L6" s="30" t="s">
        <v>295</v>
      </c>
      <c r="M6" s="46">
        <v>4275</v>
      </c>
    </row>
    <row r="7" spans="1:13">
      <c r="B7" s="24" t="s">
        <v>532</v>
      </c>
      <c r="C7" s="24" t="s">
        <v>533</v>
      </c>
      <c r="E7" s="24" t="s">
        <v>534</v>
      </c>
      <c r="F7" s="24" t="s">
        <v>535</v>
      </c>
      <c r="G7" s="24" t="s">
        <v>536</v>
      </c>
      <c r="I7" s="24">
        <v>3</v>
      </c>
      <c r="J7" s="30" t="s">
        <v>295</v>
      </c>
      <c r="K7" s="46">
        <v>1940</v>
      </c>
      <c r="L7" s="30" t="s">
        <v>293</v>
      </c>
      <c r="M7" s="46">
        <v>3360</v>
      </c>
    </row>
    <row r="8" spans="1:13">
      <c r="B8" s="24" t="s">
        <v>75</v>
      </c>
      <c r="C8" s="7">
        <v>20925</v>
      </c>
      <c r="E8" s="24" t="s">
        <v>537</v>
      </c>
      <c r="F8" s="46">
        <v>10457</v>
      </c>
      <c r="G8" s="46">
        <v>10455</v>
      </c>
      <c r="I8" s="24">
        <v>4</v>
      </c>
      <c r="J8" s="30" t="s">
        <v>333</v>
      </c>
      <c r="K8" s="46">
        <v>540</v>
      </c>
      <c r="L8" s="30" t="s">
        <v>322</v>
      </c>
      <c r="M8" s="46">
        <v>910</v>
      </c>
    </row>
    <row r="9" spans="1:13">
      <c r="B9" s="24" t="s">
        <v>77</v>
      </c>
      <c r="C9" s="7">
        <v>19765</v>
      </c>
      <c r="E9" s="24" t="s">
        <v>538</v>
      </c>
      <c r="F9" s="46">
        <v>17449</v>
      </c>
      <c r="G9" s="46">
        <v>17450</v>
      </c>
      <c r="I9" s="24">
        <v>5</v>
      </c>
      <c r="J9" s="30" t="s">
        <v>322</v>
      </c>
      <c r="K9" s="46">
        <v>365</v>
      </c>
      <c r="L9" s="30" t="s">
        <v>352</v>
      </c>
      <c r="M9" s="46">
        <v>420</v>
      </c>
    </row>
    <row r="10" spans="1:13">
      <c r="B10" s="24" t="s">
        <v>79</v>
      </c>
      <c r="C10" s="7">
        <v>23075</v>
      </c>
      <c r="I10" s="24">
        <v>6</v>
      </c>
      <c r="J10" s="30" t="s">
        <v>343</v>
      </c>
      <c r="K10" s="46">
        <v>235</v>
      </c>
      <c r="L10" s="30" t="s">
        <v>333</v>
      </c>
      <c r="M10" s="46">
        <v>360</v>
      </c>
    </row>
    <row r="11" spans="1:13" ht="14.1" customHeight="1">
      <c r="B11" s="24" t="s">
        <v>81</v>
      </c>
      <c r="C11" s="7">
        <v>26905</v>
      </c>
      <c r="I11" s="24">
        <v>7</v>
      </c>
      <c r="J11" s="30" t="s">
        <v>335</v>
      </c>
      <c r="K11" s="46">
        <v>230</v>
      </c>
      <c r="L11" s="30" t="s">
        <v>335</v>
      </c>
      <c r="M11" s="46">
        <v>355</v>
      </c>
    </row>
    <row r="12" spans="1:13">
      <c r="B12" s="24" t="s">
        <v>83</v>
      </c>
      <c r="C12" s="7">
        <v>27825</v>
      </c>
      <c r="I12" s="24">
        <v>8</v>
      </c>
      <c r="J12" s="30" t="s">
        <v>353</v>
      </c>
      <c r="K12" s="46">
        <v>165</v>
      </c>
      <c r="L12" s="30" t="s">
        <v>343</v>
      </c>
      <c r="M12" s="46">
        <v>255</v>
      </c>
    </row>
    <row r="13" spans="1:13" ht="32.1" customHeight="1">
      <c r="I13" s="24">
        <v>9</v>
      </c>
      <c r="J13" s="30" t="s">
        <v>360</v>
      </c>
      <c r="K13" s="46">
        <v>145</v>
      </c>
      <c r="L13" s="30" t="s">
        <v>353</v>
      </c>
      <c r="M13" s="46">
        <v>240</v>
      </c>
    </row>
    <row r="14" spans="1:13">
      <c r="I14" s="24">
        <v>10</v>
      </c>
      <c r="J14" s="30" t="s">
        <v>361</v>
      </c>
      <c r="K14" s="46">
        <v>95</v>
      </c>
      <c r="L14" s="30" t="s">
        <v>367</v>
      </c>
      <c r="M14" s="46">
        <v>170</v>
      </c>
    </row>
    <row r="16" spans="1:13" ht="25.35" customHeight="1">
      <c r="B16" s="215" t="s">
        <v>683</v>
      </c>
      <c r="C16" s="215"/>
      <c r="D16" s="215"/>
      <c r="E16" s="215"/>
      <c r="F16" s="215"/>
      <c r="G16" s="215"/>
    </row>
    <row r="17" spans="2:13" ht="28.5">
      <c r="B17" s="52" t="s">
        <v>525</v>
      </c>
      <c r="C17" s="52" t="s">
        <v>540</v>
      </c>
      <c r="D17" s="52" t="s">
        <v>541</v>
      </c>
      <c r="E17" s="52" t="s">
        <v>542</v>
      </c>
      <c r="F17" s="52" t="s">
        <v>543</v>
      </c>
      <c r="G17" s="52" t="s">
        <v>544</v>
      </c>
    </row>
    <row r="18" spans="2:13">
      <c r="B18" s="24">
        <v>1</v>
      </c>
      <c r="C18" s="30" t="s">
        <v>291</v>
      </c>
      <c r="D18" s="46">
        <v>8855</v>
      </c>
      <c r="E18" s="46">
        <v>8935</v>
      </c>
      <c r="F18" s="47">
        <f>Table295285[[#This Row],[Number of students in 2021-22]]/$F$4</f>
        <v>0.32019351370722093</v>
      </c>
      <c r="G18" s="47">
        <f>Table295285[[#This Row],[Number of students in 2021-22]]/Table295285[[#This Row],[Number of students in 2020-21]]-1</f>
        <v>9.0344438170524288E-3</v>
      </c>
      <c r="I18" s="215" t="s">
        <v>684</v>
      </c>
      <c r="J18" s="215"/>
      <c r="K18" s="215"/>
      <c r="L18" s="215"/>
    </row>
    <row r="19" spans="2:13" ht="15.75" customHeight="1">
      <c r="B19" s="24">
        <v>2</v>
      </c>
      <c r="C19" s="30" t="s">
        <v>293</v>
      </c>
      <c r="D19" s="46">
        <v>5920</v>
      </c>
      <c r="E19" s="46">
        <v>6520</v>
      </c>
      <c r="F19" s="47">
        <f>Table295285[[#This Row],[Number of students in 2021-22]]/$F$4</f>
        <v>0.23364988353341695</v>
      </c>
      <c r="G19" s="47">
        <f>Table295285[[#This Row],[Number of students in 2021-22]]/Table295285[[#This Row],[Number of students in 2020-21]]-1</f>
        <v>0.10135135135135132</v>
      </c>
      <c r="I19" s="44" t="s">
        <v>45</v>
      </c>
      <c r="J19" s="30" t="s">
        <v>533</v>
      </c>
      <c r="K19" s="45" t="s">
        <v>546</v>
      </c>
      <c r="L19" s="45" t="s">
        <v>547</v>
      </c>
    </row>
    <row r="20" spans="2:13">
      <c r="B20" s="24">
        <v>3</v>
      </c>
      <c r="C20" s="30" t="s">
        <v>295</v>
      </c>
      <c r="D20" s="46">
        <v>6080</v>
      </c>
      <c r="E20" s="46">
        <v>6215</v>
      </c>
      <c r="F20" s="47">
        <f>Table295285[[#This Row],[Number of students in 2021-22]]/$F$4</f>
        <v>0.22271994266260528</v>
      </c>
      <c r="G20" s="47">
        <f>Table295285[[#This Row],[Number of students in 2021-22]]/Table295285[[#This Row],[Number of students in 2020-21]]-1</f>
        <v>2.2203947368421018E-2</v>
      </c>
      <c r="I20" s="30" t="s">
        <v>51</v>
      </c>
      <c r="J20" s="46">
        <v>4485</v>
      </c>
      <c r="K20" s="24">
        <v>29</v>
      </c>
      <c r="L20" s="47">
        <f>Table315487[[#This Row],[Number of Countries Represented ]]/$K$25</f>
        <v>0.78378378378378377</v>
      </c>
    </row>
    <row r="21" spans="2:13" ht="32.1" customHeight="1">
      <c r="B21" s="24">
        <v>4</v>
      </c>
      <c r="C21" s="30" t="s">
        <v>322</v>
      </c>
      <c r="D21" s="46">
        <v>1265</v>
      </c>
      <c r="E21" s="46">
        <v>1280</v>
      </c>
      <c r="F21" s="47">
        <f>Table295285[[#This Row],[Number of students in 2021-22]]/$F$4</f>
        <v>4.5869915785701487E-2</v>
      </c>
      <c r="G21" s="47">
        <f>Table295285[[#This Row],[Number of students in 2021-22]]/Table295285[[#This Row],[Number of students in 2020-21]]-1</f>
        <v>1.1857707509881354E-2</v>
      </c>
      <c r="I21" s="30" t="s">
        <v>50</v>
      </c>
      <c r="J21" s="46">
        <v>22300</v>
      </c>
      <c r="K21" s="24">
        <v>37</v>
      </c>
      <c r="L21" s="47">
        <f>Table315487[[#This Row],[Number of Countries Represented ]]/$K$25</f>
        <v>1</v>
      </c>
    </row>
    <row r="22" spans="2:13">
      <c r="B22" s="24">
        <v>5</v>
      </c>
      <c r="C22" s="30" t="s">
        <v>333</v>
      </c>
      <c r="D22" s="46">
        <v>945</v>
      </c>
      <c r="E22" s="46">
        <v>900</v>
      </c>
      <c r="F22" s="47">
        <f>Table295285[[#This Row],[Number of students in 2021-22]]/$F$4</f>
        <v>3.2252284536821357E-2</v>
      </c>
      <c r="G22" s="47">
        <f>Table295285[[#This Row],[Number of students in 2021-22]]/Table295285[[#This Row],[Number of students in 2020-21]]-1</f>
        <v>-4.7619047619047672E-2</v>
      </c>
      <c r="I22" s="30" t="s">
        <v>509</v>
      </c>
      <c r="J22" s="46"/>
      <c r="L22" s="47">
        <f>Table315487[[#This Row],[Number of Countries Represented ]]/$K$25</f>
        <v>0</v>
      </c>
    </row>
    <row r="23" spans="2:13">
      <c r="B23" s="24">
        <v>6</v>
      </c>
      <c r="C23" s="30" t="s">
        <v>335</v>
      </c>
      <c r="D23" s="46">
        <v>605</v>
      </c>
      <c r="E23" s="46">
        <v>585</v>
      </c>
      <c r="F23" s="47">
        <f>Table295285[[#This Row],[Number of students in 2021-22]]/$F$4</f>
        <v>2.0963984948933884E-2</v>
      </c>
      <c r="G23" s="47">
        <f>Table295285[[#This Row],[Number of students in 2021-22]]/Table295285[[#This Row],[Number of students in 2020-21]]-1</f>
        <v>-3.3057851239669422E-2</v>
      </c>
      <c r="I23" s="30" t="s">
        <v>52</v>
      </c>
      <c r="J23" s="46">
        <v>5</v>
      </c>
      <c r="K23" s="24">
        <v>1</v>
      </c>
      <c r="L23" s="47">
        <f>Table315487[[#This Row],[Number of Countries Represented ]]/$K$25</f>
        <v>2.7027027027027029E-2</v>
      </c>
    </row>
    <row r="24" spans="2:13">
      <c r="B24" s="24">
        <v>7</v>
      </c>
      <c r="C24" s="30" t="s">
        <v>352</v>
      </c>
      <c r="D24" s="46">
        <v>535</v>
      </c>
      <c r="E24" s="46">
        <v>495</v>
      </c>
      <c r="F24" s="47">
        <f>Table295285[[#This Row],[Number of students in 2021-22]]/$F$4</f>
        <v>1.7738756495251747E-2</v>
      </c>
      <c r="G24" s="47">
        <f>Table295285[[#This Row],[Number of students in 2021-22]]/Table295285[[#This Row],[Number of students in 2020-21]]-1</f>
        <v>-7.4766355140186924E-2</v>
      </c>
      <c r="I24" s="30" t="s">
        <v>53</v>
      </c>
      <c r="J24" s="46">
        <v>1115</v>
      </c>
      <c r="K24" s="24">
        <v>21</v>
      </c>
      <c r="L24" s="47">
        <f>Table315487[[#This Row],[Number of Countries Represented ]]/$K$25</f>
        <v>0.56756756756756754</v>
      </c>
    </row>
    <row r="25" spans="2:13">
      <c r="B25" s="24">
        <v>8</v>
      </c>
      <c r="C25" s="30" t="s">
        <v>343</v>
      </c>
      <c r="D25" s="46">
        <v>490</v>
      </c>
      <c r="E25" s="46">
        <v>490</v>
      </c>
      <c r="F25" s="47">
        <f>Table295285[[#This Row],[Number of students in 2021-22]]/$F$4</f>
        <v>1.7559577136713852E-2</v>
      </c>
      <c r="G25" s="47">
        <f>Table295285[[#This Row],[Number of students in 2021-22]]/Table295285[[#This Row],[Number of students in 2020-21]]-1</f>
        <v>0</v>
      </c>
      <c r="I25" s="30" t="s">
        <v>54</v>
      </c>
      <c r="J25" s="46">
        <v>27905</v>
      </c>
      <c r="K25" s="24">
        <v>37</v>
      </c>
      <c r="L25" s="47">
        <f>Table315487[[#This Row],[Number of Countries Represented ]]/$K$25</f>
        <v>1</v>
      </c>
    </row>
    <row r="26" spans="2:13">
      <c r="B26" s="24">
        <v>9</v>
      </c>
      <c r="C26" s="30" t="s">
        <v>353</v>
      </c>
      <c r="D26" s="46">
        <v>380</v>
      </c>
      <c r="E26" s="46">
        <v>405</v>
      </c>
      <c r="F26" s="47">
        <f>Table295285[[#This Row],[Number of students in 2021-22]]/$F$4</f>
        <v>1.4513528041569612E-2</v>
      </c>
      <c r="G26" s="47">
        <f>Table295285[[#This Row],[Number of students in 2021-22]]/Table295285[[#This Row],[Number of students in 2020-21]]-1</f>
        <v>6.578947368421062E-2</v>
      </c>
    </row>
    <row r="27" spans="2:13">
      <c r="B27" s="24">
        <v>10</v>
      </c>
      <c r="C27" s="30" t="s">
        <v>360</v>
      </c>
      <c r="D27" s="46">
        <v>275</v>
      </c>
      <c r="E27" s="46">
        <v>305</v>
      </c>
      <c r="F27" s="47">
        <f>Table295285[[#This Row],[Number of students in 2021-22]]/$F$4</f>
        <v>1.0929940870811682E-2</v>
      </c>
      <c r="G27" s="47">
        <f>Table295285[[#This Row],[Number of students in 2021-22]]/Table295285[[#This Row],[Number of students in 2020-21]]-1</f>
        <v>0.10909090909090913</v>
      </c>
    </row>
    <row r="28" spans="2:13" ht="37.35" customHeight="1">
      <c r="C28" s="30"/>
      <c r="D28" s="46"/>
      <c r="E28" s="46"/>
      <c r="F28" s="47"/>
      <c r="G28" s="47"/>
      <c r="I28" s="216" t="s">
        <v>685</v>
      </c>
      <c r="J28" s="216"/>
      <c r="L28" s="216" t="s">
        <v>686</v>
      </c>
      <c r="M28" s="216"/>
    </row>
    <row r="29" spans="2:13" ht="14.1" customHeight="1">
      <c r="C29" s="30"/>
      <c r="D29" s="46"/>
      <c r="E29" s="46"/>
      <c r="F29" s="47"/>
      <c r="G29" s="47"/>
      <c r="I29" s="50" t="s">
        <v>551</v>
      </c>
      <c r="J29" s="51" t="s">
        <v>533</v>
      </c>
      <c r="L29" s="50" t="s">
        <v>551</v>
      </c>
      <c r="M29" s="149" t="s">
        <v>533</v>
      </c>
    </row>
    <row r="30" spans="2:13">
      <c r="C30" s="30"/>
      <c r="D30" s="46"/>
      <c r="E30" s="46"/>
      <c r="F30" s="47"/>
      <c r="G30" s="47"/>
      <c r="I30" s="30" t="s">
        <v>293</v>
      </c>
      <c r="J30" s="46">
        <v>3630</v>
      </c>
      <c r="L30" s="30" t="s">
        <v>333</v>
      </c>
      <c r="M30" s="46">
        <v>425</v>
      </c>
    </row>
    <row r="31" spans="2:13">
      <c r="B31" s="216" t="s">
        <v>687</v>
      </c>
      <c r="C31" s="216"/>
      <c r="D31" s="216"/>
      <c r="E31" s="216"/>
      <c r="F31" s="216"/>
      <c r="G31" s="216"/>
      <c r="I31" s="30" t="s">
        <v>291</v>
      </c>
      <c r="J31" s="46">
        <v>305</v>
      </c>
      <c r="L31" s="30" t="s">
        <v>293</v>
      </c>
      <c r="M31" s="46">
        <v>355</v>
      </c>
    </row>
    <row r="32" spans="2:13">
      <c r="B32" s="45" t="s">
        <v>551</v>
      </c>
      <c r="C32" s="48" t="s">
        <v>75</v>
      </c>
      <c r="D32" s="48" t="s">
        <v>77</v>
      </c>
      <c r="E32" s="48" t="s">
        <v>79</v>
      </c>
      <c r="F32" s="48" t="s">
        <v>81</v>
      </c>
      <c r="G32" s="48" t="s">
        <v>83</v>
      </c>
      <c r="I32" s="30" t="s">
        <v>322</v>
      </c>
      <c r="J32" s="46">
        <v>200</v>
      </c>
      <c r="L32" s="30" t="s">
        <v>322</v>
      </c>
      <c r="M32" s="46">
        <v>200</v>
      </c>
    </row>
    <row r="33" spans="2:23">
      <c r="B33" s="30" t="s">
        <v>291</v>
      </c>
      <c r="C33" s="46">
        <v>6115</v>
      </c>
      <c r="D33" s="46">
        <v>6350</v>
      </c>
      <c r="E33" s="46">
        <v>7305</v>
      </c>
      <c r="F33" s="46">
        <v>8835</v>
      </c>
      <c r="G33" s="46">
        <v>8910</v>
      </c>
      <c r="J33" s="56"/>
    </row>
    <row r="34" spans="2:23">
      <c r="B34" s="30" t="s">
        <v>293</v>
      </c>
      <c r="C34" s="46">
        <v>5690</v>
      </c>
      <c r="D34" s="46">
        <v>4825</v>
      </c>
      <c r="E34" s="46">
        <v>5335</v>
      </c>
      <c r="F34" s="46">
        <v>5915</v>
      </c>
      <c r="G34" s="46">
        <v>6520</v>
      </c>
    </row>
    <row r="35" spans="2:23">
      <c r="B35" s="30" t="s">
        <v>295</v>
      </c>
      <c r="C35" s="46">
        <v>4490</v>
      </c>
      <c r="D35" s="46">
        <v>4320</v>
      </c>
      <c r="E35" s="46">
        <v>5190</v>
      </c>
      <c r="F35" s="46">
        <v>6030</v>
      </c>
      <c r="G35" s="46">
        <v>6190</v>
      </c>
    </row>
    <row r="36" spans="2:23" ht="35.450000000000003" customHeight="1">
      <c r="B36" s="30" t="s">
        <v>322</v>
      </c>
      <c r="C36" s="46">
        <v>1045</v>
      </c>
      <c r="D36" s="46">
        <v>920</v>
      </c>
      <c r="E36" s="46">
        <v>1075</v>
      </c>
      <c r="F36" s="46">
        <v>1260</v>
      </c>
      <c r="G36" s="46">
        <v>1275</v>
      </c>
      <c r="I36" s="216" t="s">
        <v>688</v>
      </c>
      <c r="J36" s="216"/>
      <c r="L36" s="216" t="s">
        <v>689</v>
      </c>
      <c r="M36" s="216"/>
    </row>
    <row r="37" spans="2:23" ht="15">
      <c r="B37" s="30" t="s">
        <v>333</v>
      </c>
      <c r="C37" s="46">
        <v>835</v>
      </c>
      <c r="D37" s="46">
        <v>670</v>
      </c>
      <c r="E37" s="46">
        <v>665</v>
      </c>
      <c r="F37" s="46">
        <v>945</v>
      </c>
      <c r="G37" s="46">
        <v>900</v>
      </c>
      <c r="I37" s="50" t="s">
        <v>551</v>
      </c>
      <c r="J37" s="51" t="s">
        <v>533</v>
      </c>
      <c r="L37" s="50" t="s">
        <v>551</v>
      </c>
      <c r="M37" s="149" t="s">
        <v>533</v>
      </c>
    </row>
    <row r="38" spans="2:23">
      <c r="C38" s="30"/>
      <c r="D38" s="46"/>
      <c r="E38" s="46"/>
      <c r="F38" s="47"/>
      <c r="G38" s="47"/>
      <c r="I38" s="30" t="s">
        <v>291</v>
      </c>
      <c r="J38" s="46">
        <v>8610</v>
      </c>
      <c r="L38" s="30" t="s">
        <v>291</v>
      </c>
      <c r="M38" s="46">
        <v>5</v>
      </c>
    </row>
    <row r="39" spans="2:23">
      <c r="C39" s="30"/>
      <c r="D39" s="46"/>
      <c r="E39" s="46"/>
      <c r="F39" s="47"/>
      <c r="G39" s="47"/>
      <c r="I39" s="30" t="s">
        <v>295</v>
      </c>
      <c r="J39" s="46">
        <v>6160</v>
      </c>
      <c r="L39" s="30"/>
      <c r="M39" s="46"/>
    </row>
    <row r="40" spans="2:23">
      <c r="C40" s="30"/>
      <c r="D40" s="46"/>
      <c r="E40" s="46"/>
      <c r="F40" s="47"/>
      <c r="G40" s="47"/>
      <c r="I40" s="30" t="s">
        <v>293</v>
      </c>
      <c r="J40" s="46">
        <v>2535</v>
      </c>
      <c r="L40" s="30"/>
      <c r="M40" s="46"/>
    </row>
    <row r="41" spans="2:23">
      <c r="C41" s="30"/>
      <c r="D41" s="46"/>
      <c r="E41" s="46"/>
      <c r="F41" s="47"/>
      <c r="G41" s="47"/>
    </row>
    <row r="42" spans="2:23">
      <c r="C42" s="30"/>
      <c r="D42" s="46"/>
      <c r="E42" s="46"/>
      <c r="F42" s="47"/>
      <c r="G42" s="47"/>
    </row>
    <row r="43" spans="2:23">
      <c r="C43" s="30"/>
      <c r="D43" s="46"/>
      <c r="E43" s="46"/>
      <c r="F43" s="47"/>
      <c r="G43" s="47"/>
    </row>
    <row r="44" spans="2:23" s="49" customFormat="1" ht="15">
      <c r="L44" s="138" t="s">
        <v>512</v>
      </c>
      <c r="M44" s="150"/>
    </row>
    <row r="47" spans="2:23" ht="14.1" customHeight="1">
      <c r="G47" s="204" t="s">
        <v>690</v>
      </c>
      <c r="H47" s="204"/>
      <c r="I47" s="204"/>
      <c r="J47" s="204"/>
      <c r="L47" s="204" t="s">
        <v>691</v>
      </c>
      <c r="M47" s="204"/>
      <c r="N47" s="204"/>
      <c r="O47" s="204"/>
      <c r="Q47" s="210" t="s">
        <v>679</v>
      </c>
      <c r="R47" s="210"/>
      <c r="S47" s="210"/>
      <c r="T47" s="210"/>
      <c r="U47" s="210"/>
      <c r="V47" s="210"/>
      <c r="W47" s="210"/>
    </row>
    <row r="48" spans="2:23" ht="24" customHeight="1">
      <c r="G48" s="204"/>
      <c r="H48" s="204"/>
      <c r="I48" s="204"/>
      <c r="J48" s="204"/>
      <c r="L48" s="204"/>
      <c r="M48" s="204"/>
      <c r="N48" s="204"/>
      <c r="O48" s="204"/>
      <c r="Q48" s="210"/>
      <c r="R48" s="210"/>
      <c r="S48" s="210"/>
      <c r="T48" s="210"/>
      <c r="U48" s="210"/>
      <c r="V48" s="210"/>
      <c r="W48" s="210"/>
    </row>
    <row r="49" spans="17:23" ht="14.45" customHeight="1">
      <c r="Q49" s="211" t="s">
        <v>559</v>
      </c>
      <c r="R49" s="213" t="s">
        <v>560</v>
      </c>
      <c r="S49" s="214"/>
      <c r="T49" s="214"/>
      <c r="U49" s="214" t="s">
        <v>561</v>
      </c>
      <c r="V49" s="214"/>
      <c r="W49" s="214"/>
    </row>
    <row r="50" spans="17:23" ht="15">
      <c r="Q50" s="212"/>
      <c r="R50" s="80" t="s">
        <v>562</v>
      </c>
      <c r="S50" s="80" t="s">
        <v>563</v>
      </c>
      <c r="T50" s="80" t="s">
        <v>692</v>
      </c>
      <c r="U50" s="80" t="s">
        <v>562</v>
      </c>
      <c r="V50" s="80" t="s">
        <v>563</v>
      </c>
      <c r="W50" s="80" t="s">
        <v>693</v>
      </c>
    </row>
    <row r="51" spans="17:23">
      <c r="Q51" s="81">
        <v>1</v>
      </c>
      <c r="R51" s="82" t="s">
        <v>293</v>
      </c>
      <c r="S51" s="94">
        <v>3165</v>
      </c>
      <c r="T51" s="98">
        <f>S51/$F$8</f>
        <v>0.30266806923591855</v>
      </c>
      <c r="U51" s="87" t="s">
        <v>291</v>
      </c>
      <c r="V51" s="83">
        <v>5990</v>
      </c>
      <c r="W51" s="98">
        <f>V51/$F$9</f>
        <v>0.34328614820333542</v>
      </c>
    </row>
    <row r="52" spans="17:23">
      <c r="Q52" s="88">
        <v>2</v>
      </c>
      <c r="R52" s="92" t="s">
        <v>291</v>
      </c>
      <c r="S52" s="95">
        <v>2945</v>
      </c>
      <c r="T52" s="98">
        <f t="shared" ref="T52:T60" si="0">S52/$F$8</f>
        <v>0.28162953045806638</v>
      </c>
      <c r="U52" s="82" t="s">
        <v>295</v>
      </c>
      <c r="V52" s="96">
        <v>4275</v>
      </c>
      <c r="W52" s="98">
        <f t="shared" ref="W52:W60" si="1">V52/$F$9</f>
        <v>0.24499971345062754</v>
      </c>
    </row>
    <row r="53" spans="17:23">
      <c r="Q53" s="89">
        <v>3</v>
      </c>
      <c r="R53" s="92" t="s">
        <v>295</v>
      </c>
      <c r="S53" s="95">
        <v>1940</v>
      </c>
      <c r="T53" s="98">
        <f t="shared" si="0"/>
        <v>0.18552166013196902</v>
      </c>
      <c r="U53" s="93" t="s">
        <v>293</v>
      </c>
      <c r="V53" s="95">
        <v>3360</v>
      </c>
      <c r="W53" s="98">
        <f t="shared" si="1"/>
        <v>0.19256117829101954</v>
      </c>
    </row>
    <row r="54" spans="17:23">
      <c r="Q54" s="81">
        <v>4</v>
      </c>
      <c r="R54" s="86" t="s">
        <v>333</v>
      </c>
      <c r="S54" s="95">
        <v>540</v>
      </c>
      <c r="T54" s="98">
        <f t="shared" si="0"/>
        <v>5.1640049727455291E-2</v>
      </c>
      <c r="U54" s="93" t="s">
        <v>322</v>
      </c>
      <c r="V54" s="83">
        <v>910</v>
      </c>
      <c r="W54" s="98">
        <f t="shared" si="1"/>
        <v>5.2151985787151127E-2</v>
      </c>
    </row>
    <row r="55" spans="17:23">
      <c r="Q55" s="90">
        <v>5</v>
      </c>
      <c r="R55" s="93" t="s">
        <v>322</v>
      </c>
      <c r="S55" s="83">
        <v>365</v>
      </c>
      <c r="T55" s="98">
        <f t="shared" si="0"/>
        <v>3.490484842689108E-2</v>
      </c>
      <c r="U55" s="93" t="s">
        <v>352</v>
      </c>
      <c r="V55" s="95">
        <v>420</v>
      </c>
      <c r="W55" s="98">
        <f t="shared" si="1"/>
        <v>2.4070147286377443E-2</v>
      </c>
    </row>
    <row r="56" spans="17:23">
      <c r="Q56" s="88">
        <v>6</v>
      </c>
      <c r="R56" s="85" t="s">
        <v>343</v>
      </c>
      <c r="S56" s="96">
        <v>235</v>
      </c>
      <c r="T56" s="98">
        <f t="shared" si="0"/>
        <v>2.2472984603614802E-2</v>
      </c>
      <c r="U56" s="93" t="s">
        <v>333</v>
      </c>
      <c r="V56" s="83">
        <v>360</v>
      </c>
      <c r="W56" s="98">
        <f t="shared" si="1"/>
        <v>2.0631554816894951E-2</v>
      </c>
    </row>
    <row r="57" spans="17:23">
      <c r="Q57" s="90">
        <v>7</v>
      </c>
      <c r="R57" s="84" t="s">
        <v>335</v>
      </c>
      <c r="S57" s="96">
        <v>230</v>
      </c>
      <c r="T57" s="98">
        <f t="shared" si="0"/>
        <v>2.1994835995027256E-2</v>
      </c>
      <c r="U57" s="93" t="s">
        <v>335</v>
      </c>
      <c r="V57" s="95">
        <v>355</v>
      </c>
      <c r="W57" s="98">
        <f t="shared" si="1"/>
        <v>2.0345005444438076E-2</v>
      </c>
    </row>
    <row r="58" spans="17:23">
      <c r="Q58" s="88">
        <v>8</v>
      </c>
      <c r="R58" s="85" t="s">
        <v>353</v>
      </c>
      <c r="S58" s="96">
        <v>165</v>
      </c>
      <c r="T58" s="98">
        <f t="shared" si="0"/>
        <v>1.5778904083389118E-2</v>
      </c>
      <c r="U58" s="93" t="s">
        <v>343</v>
      </c>
      <c r="V58" s="95">
        <v>255</v>
      </c>
      <c r="W58" s="98">
        <f t="shared" si="1"/>
        <v>1.461401799530059E-2</v>
      </c>
    </row>
    <row r="59" spans="17:23">
      <c r="Q59" s="91">
        <v>9</v>
      </c>
      <c r="R59" s="84" t="s">
        <v>360</v>
      </c>
      <c r="S59" s="96">
        <v>145</v>
      </c>
      <c r="T59" s="98">
        <f t="shared" si="0"/>
        <v>1.3866309649038922E-2</v>
      </c>
      <c r="U59" s="93" t="s">
        <v>353</v>
      </c>
      <c r="V59" s="83">
        <v>240</v>
      </c>
      <c r="W59" s="98">
        <f t="shared" si="1"/>
        <v>1.3754369877929967E-2</v>
      </c>
    </row>
    <row r="60" spans="17:23">
      <c r="Q60" s="81">
        <v>10</v>
      </c>
      <c r="R60" s="84" t="s">
        <v>361</v>
      </c>
      <c r="S60" s="96">
        <v>95</v>
      </c>
      <c r="T60" s="98">
        <f t="shared" si="0"/>
        <v>9.0848235631634314E-3</v>
      </c>
      <c r="U60" s="82" t="s">
        <v>367</v>
      </c>
      <c r="V60" s="96">
        <v>170</v>
      </c>
      <c r="W60" s="98">
        <f t="shared" si="1"/>
        <v>9.7426786635337274E-3</v>
      </c>
    </row>
    <row r="78" spans="7:15" ht="14.1" customHeight="1">
      <c r="G78" s="205" t="s">
        <v>694</v>
      </c>
      <c r="H78" s="205"/>
      <c r="I78" s="205"/>
      <c r="J78" s="205"/>
      <c r="L78" s="204" t="s">
        <v>695</v>
      </c>
      <c r="M78" s="204"/>
      <c r="N78" s="204"/>
      <c r="O78" s="204"/>
    </row>
    <row r="79" spans="7:15" ht="14.1" customHeight="1">
      <c r="G79" s="205"/>
      <c r="H79" s="205"/>
      <c r="I79" s="205"/>
      <c r="J79" s="205"/>
      <c r="L79" s="204"/>
      <c r="M79" s="204"/>
      <c r="N79" s="204"/>
      <c r="O79" s="204"/>
    </row>
    <row r="80" spans="7:15" ht="57">
      <c r="G80" s="73" t="s">
        <v>568</v>
      </c>
      <c r="H80" s="40" t="s">
        <v>569</v>
      </c>
      <c r="I80" s="40" t="s">
        <v>570</v>
      </c>
      <c r="J80" s="40" t="s">
        <v>571</v>
      </c>
      <c r="L80" s="119" t="s">
        <v>572</v>
      </c>
      <c r="M80" s="151" t="s">
        <v>563</v>
      </c>
      <c r="N80" s="119" t="s">
        <v>696</v>
      </c>
      <c r="O80" s="119" t="s">
        <v>574</v>
      </c>
    </row>
    <row r="81" spans="7:15" ht="15">
      <c r="G81" s="72" t="s">
        <v>291</v>
      </c>
      <c r="H81" s="59">
        <v>8935</v>
      </c>
      <c r="I81" s="64">
        <v>0.32019351370722093</v>
      </c>
      <c r="J81" s="70">
        <v>9.0344438170524288E-3</v>
      </c>
      <c r="L81" s="206" t="s">
        <v>51</v>
      </c>
      <c r="M81" s="208">
        <v>4485</v>
      </c>
      <c r="N81" s="209" t="s">
        <v>697</v>
      </c>
      <c r="O81" s="106" t="s">
        <v>293</v>
      </c>
    </row>
    <row r="82" spans="7:15" ht="15">
      <c r="G82" s="72" t="s">
        <v>293</v>
      </c>
      <c r="H82" s="61">
        <v>6520</v>
      </c>
      <c r="I82" s="60">
        <v>0.23364988353341695</v>
      </c>
      <c r="J82" s="70">
        <v>0.10135135135135132</v>
      </c>
      <c r="L82" s="207"/>
      <c r="M82" s="192"/>
      <c r="N82" s="209"/>
      <c r="O82" s="107" t="s">
        <v>291</v>
      </c>
    </row>
    <row r="83" spans="7:15" ht="15">
      <c r="G83" s="72" t="s">
        <v>295</v>
      </c>
      <c r="H83" s="63">
        <v>6215</v>
      </c>
      <c r="I83" s="68">
        <v>0.22271994266260528</v>
      </c>
      <c r="J83" s="67">
        <v>2.2203947368421018E-2</v>
      </c>
      <c r="L83" s="207"/>
      <c r="M83" s="192"/>
      <c r="N83" s="209"/>
      <c r="O83" s="108" t="s">
        <v>322</v>
      </c>
    </row>
    <row r="84" spans="7:15" ht="15">
      <c r="G84" s="72" t="s">
        <v>322</v>
      </c>
      <c r="H84" s="62">
        <v>1280</v>
      </c>
      <c r="I84" s="60">
        <v>4.5869915785701487E-2</v>
      </c>
      <c r="J84" s="67">
        <v>1.1857707509881354E-2</v>
      </c>
      <c r="L84" s="189" t="s">
        <v>50</v>
      </c>
      <c r="M84" s="198">
        <v>22300</v>
      </c>
      <c r="N84" s="200" t="s">
        <v>698</v>
      </c>
      <c r="O84" s="109" t="s">
        <v>291</v>
      </c>
    </row>
    <row r="85" spans="7:15" ht="15">
      <c r="G85" s="72" t="s">
        <v>333</v>
      </c>
      <c r="H85" s="59">
        <v>900</v>
      </c>
      <c r="I85" s="66">
        <v>3.2252284536821357E-2</v>
      </c>
      <c r="J85" s="67">
        <v>-4.7619047619047672E-2</v>
      </c>
      <c r="L85" s="190"/>
      <c r="M85" s="192"/>
      <c r="N85" s="201"/>
      <c r="O85" s="110" t="s">
        <v>295</v>
      </c>
    </row>
    <row r="86" spans="7:15" ht="15">
      <c r="G86" s="72" t="s">
        <v>335</v>
      </c>
      <c r="H86" s="63">
        <v>585</v>
      </c>
      <c r="I86" s="66">
        <v>2.0963984948933884E-2</v>
      </c>
      <c r="J86" s="70">
        <v>-3.3057851239669422E-2</v>
      </c>
      <c r="L86" s="191"/>
      <c r="M86" s="219"/>
      <c r="N86" s="201"/>
      <c r="O86" s="111" t="s">
        <v>293</v>
      </c>
    </row>
    <row r="87" spans="7:15" ht="15">
      <c r="G87" s="72" t="s">
        <v>352</v>
      </c>
      <c r="H87" s="62">
        <v>495</v>
      </c>
      <c r="I87" s="65">
        <v>1.7738756495251747E-2</v>
      </c>
      <c r="J87" s="67">
        <v>-7.4766355140186924E-2</v>
      </c>
      <c r="L87" s="189" t="s">
        <v>53</v>
      </c>
      <c r="M87" s="198">
        <v>1115</v>
      </c>
      <c r="N87" s="194" t="s">
        <v>699</v>
      </c>
      <c r="O87" s="112" t="s">
        <v>333</v>
      </c>
    </row>
    <row r="88" spans="7:15" ht="15">
      <c r="G88" s="72" t="s">
        <v>343</v>
      </c>
      <c r="H88" s="62">
        <v>490</v>
      </c>
      <c r="I88" s="66">
        <v>1.7559577136713852E-2</v>
      </c>
      <c r="J88" s="71">
        <v>0</v>
      </c>
      <c r="L88" s="190"/>
      <c r="M88" s="192"/>
      <c r="N88" s="195"/>
      <c r="O88" s="113" t="s">
        <v>293</v>
      </c>
    </row>
    <row r="89" spans="7:15" ht="15">
      <c r="G89" s="72" t="s">
        <v>353</v>
      </c>
      <c r="H89" s="59">
        <v>405</v>
      </c>
      <c r="I89" s="68">
        <v>1.4513528041569612E-2</v>
      </c>
      <c r="J89" s="60">
        <v>6.578947368421062E-2</v>
      </c>
      <c r="L89" s="191"/>
      <c r="M89" s="219"/>
      <c r="N89" s="220"/>
      <c r="O89" s="111" t="s">
        <v>322</v>
      </c>
    </row>
    <row r="90" spans="7:15" ht="15">
      <c r="G90" s="72" t="s">
        <v>360</v>
      </c>
      <c r="H90" s="59">
        <v>305</v>
      </c>
      <c r="I90" s="60">
        <v>1.0929940870811682E-2</v>
      </c>
      <c r="J90" s="69">
        <v>0.10909090909090913</v>
      </c>
      <c r="L90" s="54" t="s">
        <v>578</v>
      </c>
      <c r="M90" s="75">
        <v>5</v>
      </c>
      <c r="N90" s="130" t="s">
        <v>700</v>
      </c>
      <c r="O90" s="114" t="s">
        <v>291</v>
      </c>
    </row>
    <row r="91" spans="7:15">
      <c r="L91" s="79" t="s">
        <v>509</v>
      </c>
      <c r="M91" s="127"/>
      <c r="N91" s="77"/>
      <c r="O91" s="117" t="s">
        <v>552</v>
      </c>
    </row>
    <row r="92" spans="7:15">
      <c r="L92" s="78"/>
      <c r="N92" s="78"/>
    </row>
    <row r="94" spans="7:15">
      <c r="L94" s="128"/>
      <c r="N94" s="129"/>
    </row>
    <row r="95" spans="7:15">
      <c r="L95" s="128"/>
      <c r="N95" s="129"/>
    </row>
    <row r="96" spans="7:15">
      <c r="L96" s="128"/>
      <c r="N96" s="47"/>
    </row>
    <row r="97" spans="12:14">
      <c r="L97" s="128"/>
      <c r="N97" s="47"/>
    </row>
    <row r="98" spans="12:14">
      <c r="L98" s="128"/>
      <c r="N98" s="47"/>
    </row>
    <row r="99" spans="12:14">
      <c r="N99" s="47"/>
    </row>
    <row r="100" spans="12:14">
      <c r="N100" s="47"/>
    </row>
    <row r="101" spans="12:14">
      <c r="N101" s="47"/>
    </row>
  </sheetData>
  <mergeCells count="29">
    <mergeCell ref="B16:G16"/>
    <mergeCell ref="B3:E3"/>
    <mergeCell ref="I3:M3"/>
    <mergeCell ref="B4:E4"/>
    <mergeCell ref="B6:C6"/>
    <mergeCell ref="E6:F6"/>
    <mergeCell ref="I18:L18"/>
    <mergeCell ref="I28:J28"/>
    <mergeCell ref="L28:M28"/>
    <mergeCell ref="B31:G31"/>
    <mergeCell ref="I36:J36"/>
    <mergeCell ref="L36:M36"/>
    <mergeCell ref="G47:J48"/>
    <mergeCell ref="L47:O48"/>
    <mergeCell ref="Q47:W48"/>
    <mergeCell ref="Q49:Q50"/>
    <mergeCell ref="R49:T49"/>
    <mergeCell ref="U49:W49"/>
    <mergeCell ref="L87:L89"/>
    <mergeCell ref="M87:M89"/>
    <mergeCell ref="N87:N89"/>
    <mergeCell ref="G78:J79"/>
    <mergeCell ref="L78:O79"/>
    <mergeCell ref="L81:L83"/>
    <mergeCell ref="M81:M83"/>
    <mergeCell ref="N81:N83"/>
    <mergeCell ref="L84:L86"/>
    <mergeCell ref="M84:M86"/>
    <mergeCell ref="N84:N86"/>
  </mergeCells>
  <conditionalFormatting sqref="G18:G31 G38:G43">
    <cfRule type="cellIs" dxfId="11" priority="2" operator="greaterThan">
      <formula>0</formula>
    </cfRule>
    <cfRule type="cellIs" dxfId="10" priority="3" operator="lessThan">
      <formula>0</formula>
    </cfRule>
    <cfRule type="cellIs" dxfId="9" priority="4" operator="greaterThan">
      <formula>"o"</formula>
    </cfRule>
  </conditionalFormatting>
  <conditionalFormatting sqref="L87 L90:L91">
    <cfRule type="duplicateValues" dxfId="8" priority="1"/>
  </conditionalFormatting>
  <hyperlinks>
    <hyperlink ref="A1" location="Contents!A1" display="Contents" xr:uid="{9FE33D83-C16F-46F2-AA15-15D3EE150643}"/>
  </hyperlinks>
  <pageMargins left="0.7" right="0.7" top="0.75" bottom="0.75" header="0.3" footer="0.3"/>
  <pageSetup paperSize="9" orientation="portrait" verticalDpi="0" r:id="rId1"/>
  <drawing r:id="rId2"/>
  <tableParts count="10">
    <tablePart r:id="rId3"/>
    <tablePart r:id="rId4"/>
    <tablePart r:id="rId5"/>
    <tablePart r:id="rId6"/>
    <tablePart r:id="rId7"/>
    <tablePart r:id="rId8"/>
    <tablePart r:id="rId9"/>
    <tablePart r:id="rId10"/>
    <tablePart r:id="rId11"/>
    <tablePart r:id="rId12"/>
  </tablePart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C19371-4173-43C3-AC79-D57E6D28A437}">
  <sheetPr>
    <tabColor rgb="FF17A4A5"/>
  </sheetPr>
  <dimension ref="A1:W100"/>
  <sheetViews>
    <sheetView topLeftCell="C1" zoomScaleNormal="100" workbookViewId="0">
      <selection activeCell="X113" sqref="X113"/>
    </sheetView>
  </sheetViews>
  <sheetFormatPr defaultColWidth="8.85546875" defaultRowHeight="14.25"/>
  <cols>
    <col min="1" max="1" width="8.85546875" style="24"/>
    <col min="2" max="2" width="15.5703125" style="24" customWidth="1"/>
    <col min="3" max="3" width="31.140625" style="24" customWidth="1"/>
    <col min="4" max="4" width="20.140625" style="24" customWidth="1"/>
    <col min="5" max="5" width="22.140625" style="24" customWidth="1"/>
    <col min="6" max="6" width="23.140625" style="24" customWidth="1"/>
    <col min="7" max="7" width="21.85546875" style="24" customWidth="1"/>
    <col min="8" max="8" width="35.85546875" style="24" customWidth="1"/>
    <col min="9" max="9" width="41" style="24" customWidth="1"/>
    <col min="10" max="10" width="46" style="24" bestFit="1" customWidth="1"/>
    <col min="11" max="11" width="22.85546875" style="24" bestFit="1" customWidth="1"/>
    <col min="12" max="12" width="50.85546875" style="24" bestFit="1" customWidth="1"/>
    <col min="13" max="13" width="38.85546875" style="24" bestFit="1" customWidth="1"/>
    <col min="14" max="14" width="24.85546875" style="24" customWidth="1"/>
    <col min="15" max="15" width="45" style="24" bestFit="1" customWidth="1"/>
    <col min="16" max="16" width="25.85546875" style="24" bestFit="1" customWidth="1"/>
    <col min="17" max="17" width="7.140625" style="24" customWidth="1"/>
    <col min="18" max="18" width="17.85546875" style="24" customWidth="1"/>
    <col min="19" max="19" width="28.85546875" style="24" bestFit="1" customWidth="1"/>
    <col min="20" max="20" width="26" style="24" customWidth="1"/>
    <col min="21" max="21" width="17.85546875" style="24" bestFit="1" customWidth="1"/>
    <col min="22" max="22" width="21.140625" style="24" customWidth="1"/>
    <col min="23" max="23" width="25.140625" style="24" customWidth="1"/>
    <col min="24" max="24" width="54.5703125" style="24" bestFit="1" customWidth="1"/>
    <col min="25" max="25" width="29.140625" style="24" bestFit="1" customWidth="1"/>
    <col min="26" max="26" width="46.42578125" style="24" bestFit="1" customWidth="1"/>
    <col min="27" max="27" width="49.85546875" style="24" bestFit="1" customWidth="1"/>
    <col min="28" max="31" width="8.85546875" style="24"/>
    <col min="32" max="32" width="38.5703125" style="24" customWidth="1"/>
    <col min="33" max="33" width="32.85546875" style="24" bestFit="1" customWidth="1"/>
    <col min="34" max="34" width="31.140625" style="24" customWidth="1"/>
    <col min="35" max="35" width="14.42578125" style="24" bestFit="1" customWidth="1"/>
    <col min="36" max="36" width="50" style="24" customWidth="1"/>
    <col min="37" max="38" width="8.85546875" style="24"/>
    <col min="39" max="39" width="11.140625" style="24" bestFit="1" customWidth="1"/>
    <col min="40" max="40" width="44.5703125" style="24" bestFit="1" customWidth="1"/>
    <col min="41" max="41" width="28.140625" style="24" bestFit="1" customWidth="1"/>
    <col min="42" max="42" width="44.140625" style="24" bestFit="1" customWidth="1"/>
    <col min="43" max="43" width="29.85546875" style="24" bestFit="1" customWidth="1"/>
    <col min="44" max="16384" width="8.85546875" style="24"/>
  </cols>
  <sheetData>
    <row r="1" spans="1:13">
      <c r="A1" s="43" t="s">
        <v>32</v>
      </c>
    </row>
    <row r="2" spans="1:13" ht="15">
      <c r="B2" s="55" t="s">
        <v>701</v>
      </c>
    </row>
    <row r="3" spans="1:13" ht="30.75" customHeight="1">
      <c r="B3" s="217" t="s">
        <v>702</v>
      </c>
      <c r="C3" s="217"/>
      <c r="D3" s="217"/>
      <c r="E3" s="217"/>
      <c r="F3" s="57">
        <v>26</v>
      </c>
      <c r="I3" s="216" t="s">
        <v>703</v>
      </c>
      <c r="J3" s="216"/>
      <c r="K3" s="216"/>
      <c r="L3" s="216"/>
      <c r="M3" s="216"/>
    </row>
    <row r="4" spans="1:13" ht="15">
      <c r="B4" s="218" t="s">
        <v>704</v>
      </c>
      <c r="C4" s="218"/>
      <c r="D4" s="218"/>
      <c r="E4" s="218"/>
      <c r="F4" s="58">
        <v>17230</v>
      </c>
      <c r="I4" s="24" t="s">
        <v>525</v>
      </c>
      <c r="J4" s="41" t="s">
        <v>584</v>
      </c>
      <c r="K4" s="42" t="s">
        <v>527</v>
      </c>
      <c r="L4" s="41" t="s">
        <v>585</v>
      </c>
      <c r="M4" s="42" t="s">
        <v>529</v>
      </c>
    </row>
    <row r="5" spans="1:13">
      <c r="I5" s="5">
        <v>1</v>
      </c>
      <c r="J5" s="30" t="s">
        <v>289</v>
      </c>
      <c r="K5" s="46">
        <v>2625</v>
      </c>
      <c r="L5" s="30" t="s">
        <v>289</v>
      </c>
      <c r="M5" s="101">
        <v>6150</v>
      </c>
    </row>
    <row r="6" spans="1:13" ht="33" customHeight="1">
      <c r="B6" s="216" t="s">
        <v>705</v>
      </c>
      <c r="C6" s="216"/>
      <c r="E6" s="216" t="s">
        <v>706</v>
      </c>
      <c r="F6" s="216"/>
      <c r="I6" s="5">
        <v>2</v>
      </c>
      <c r="J6" s="30" t="s">
        <v>312</v>
      </c>
      <c r="K6" s="46">
        <v>2545</v>
      </c>
      <c r="L6" s="30" t="s">
        <v>331</v>
      </c>
      <c r="M6" s="101">
        <v>715</v>
      </c>
    </row>
    <row r="7" spans="1:13">
      <c r="B7" s="24" t="s">
        <v>532</v>
      </c>
      <c r="C7" s="7" t="s">
        <v>533</v>
      </c>
      <c r="E7" s="24" t="s">
        <v>534</v>
      </c>
      <c r="F7" s="24" t="s">
        <v>533</v>
      </c>
      <c r="I7" s="5">
        <v>3</v>
      </c>
      <c r="J7" s="30" t="s">
        <v>362</v>
      </c>
      <c r="K7" s="46">
        <v>515</v>
      </c>
      <c r="L7" s="30" t="s">
        <v>312</v>
      </c>
      <c r="M7" s="101">
        <v>655</v>
      </c>
    </row>
    <row r="8" spans="1:13">
      <c r="B8" s="24" t="s">
        <v>707</v>
      </c>
      <c r="C8" s="7">
        <v>13415</v>
      </c>
      <c r="E8" s="24" t="s">
        <v>537</v>
      </c>
      <c r="F8" s="105">
        <v>7515</v>
      </c>
      <c r="I8" s="5">
        <v>4</v>
      </c>
      <c r="J8" s="30" t="s">
        <v>346</v>
      </c>
      <c r="K8" s="46">
        <v>485</v>
      </c>
      <c r="L8" s="30" t="s">
        <v>332</v>
      </c>
      <c r="M8" s="101">
        <v>355</v>
      </c>
    </row>
    <row r="9" spans="1:13">
      <c r="B9" s="24" t="s">
        <v>75</v>
      </c>
      <c r="C9" s="7">
        <v>13305</v>
      </c>
      <c r="E9" s="24" t="s">
        <v>538</v>
      </c>
      <c r="F9" s="105">
        <v>9650</v>
      </c>
      <c r="I9" s="5">
        <v>5</v>
      </c>
      <c r="J9" s="30" t="s">
        <v>332</v>
      </c>
      <c r="K9" s="46">
        <v>285</v>
      </c>
      <c r="L9" s="30" t="s">
        <v>351</v>
      </c>
      <c r="M9" s="101">
        <v>290</v>
      </c>
    </row>
    <row r="10" spans="1:13">
      <c r="B10" s="24" t="s">
        <v>77</v>
      </c>
      <c r="C10" s="7">
        <v>13185</v>
      </c>
      <c r="I10" s="5">
        <v>6</v>
      </c>
      <c r="J10" s="30" t="s">
        <v>357</v>
      </c>
      <c r="K10" s="46">
        <v>240</v>
      </c>
      <c r="L10" s="30" t="s">
        <v>362</v>
      </c>
      <c r="M10" s="101">
        <v>260</v>
      </c>
    </row>
    <row r="11" spans="1:13" ht="14.1" customHeight="1">
      <c r="B11" s="24" t="s">
        <v>79</v>
      </c>
      <c r="C11" s="7">
        <v>15645</v>
      </c>
      <c r="I11" s="5">
        <v>7</v>
      </c>
      <c r="J11" s="30" t="s">
        <v>331</v>
      </c>
      <c r="K11" s="46">
        <v>230</v>
      </c>
      <c r="L11" s="30" t="s">
        <v>363</v>
      </c>
      <c r="M11" s="101">
        <v>240</v>
      </c>
    </row>
    <row r="12" spans="1:13">
      <c r="B12" s="24" t="s">
        <v>81</v>
      </c>
      <c r="C12" s="7">
        <v>17165</v>
      </c>
      <c r="I12" s="5">
        <v>8</v>
      </c>
      <c r="J12" s="30" t="s">
        <v>370</v>
      </c>
      <c r="K12" s="46">
        <v>185</v>
      </c>
      <c r="L12" s="30" t="s">
        <v>346</v>
      </c>
      <c r="M12" s="101">
        <v>180</v>
      </c>
    </row>
    <row r="13" spans="1:13" ht="32.1" customHeight="1">
      <c r="I13" s="5">
        <v>9</v>
      </c>
      <c r="J13" s="30" t="s">
        <v>400</v>
      </c>
      <c r="K13" s="46">
        <v>125</v>
      </c>
      <c r="L13" s="30" t="s">
        <v>357</v>
      </c>
      <c r="M13" s="101">
        <v>120</v>
      </c>
    </row>
    <row r="14" spans="1:13">
      <c r="I14" s="5">
        <v>10</v>
      </c>
      <c r="J14" s="30" t="s">
        <v>351</v>
      </c>
      <c r="K14" s="46">
        <v>105</v>
      </c>
      <c r="L14" s="30" t="s">
        <v>370</v>
      </c>
      <c r="M14" s="101">
        <v>110</v>
      </c>
    </row>
    <row r="16" spans="1:13">
      <c r="B16" s="215" t="s">
        <v>708</v>
      </c>
      <c r="C16" s="215"/>
      <c r="D16" s="215"/>
      <c r="E16" s="215"/>
      <c r="F16" s="215"/>
      <c r="G16" s="215"/>
    </row>
    <row r="17" spans="2:16" ht="28.5">
      <c r="B17" s="52" t="s">
        <v>525</v>
      </c>
      <c r="C17" s="52" t="s">
        <v>540</v>
      </c>
      <c r="D17" s="52" t="s">
        <v>709</v>
      </c>
      <c r="E17" s="52" t="s">
        <v>541</v>
      </c>
      <c r="F17" s="52" t="s">
        <v>710</v>
      </c>
      <c r="G17" s="52" t="s">
        <v>711</v>
      </c>
    </row>
    <row r="18" spans="2:16">
      <c r="B18" s="24">
        <v>1</v>
      </c>
      <c r="C18" s="30" t="s">
        <v>289</v>
      </c>
      <c r="D18" s="46">
        <v>8055</v>
      </c>
      <c r="E18" s="46">
        <v>8775</v>
      </c>
      <c r="F18" s="47">
        <f>Table295296[[#This Row],[Number of students in 2020-21]]/$F$4</f>
        <v>0.50928612884503777</v>
      </c>
      <c r="G18" s="47">
        <f>Table295296[[#This Row],[Number of students in 2020-21]]/Table295296[[#This Row],[Number of students in 2019-20]]-1</f>
        <v>8.9385474860335101E-2</v>
      </c>
      <c r="I18" s="215" t="s">
        <v>712</v>
      </c>
      <c r="J18" s="215"/>
      <c r="K18" s="215"/>
      <c r="L18" s="215"/>
    </row>
    <row r="19" spans="2:16" ht="15.75" customHeight="1">
      <c r="B19" s="24">
        <v>2</v>
      </c>
      <c r="C19" s="30" t="s">
        <v>312</v>
      </c>
      <c r="D19" s="46">
        <v>3075</v>
      </c>
      <c r="E19" s="46">
        <v>3195</v>
      </c>
      <c r="F19" s="47">
        <f>Table295296[[#This Row],[Number of students in 2020-21]]/$F$4</f>
        <v>0.18543238537434706</v>
      </c>
      <c r="G19" s="47">
        <f>Table295296[[#This Row],[Number of students in 2020-21]]/Table295296[[#This Row],[Number of students in 2019-20]]-1</f>
        <v>3.9024390243902474E-2</v>
      </c>
      <c r="I19" s="44" t="s">
        <v>45</v>
      </c>
      <c r="J19" s="30" t="s">
        <v>533</v>
      </c>
      <c r="K19" s="45" t="s">
        <v>546</v>
      </c>
      <c r="L19" s="45" t="s">
        <v>547</v>
      </c>
    </row>
    <row r="20" spans="2:16">
      <c r="B20" s="24">
        <v>3</v>
      </c>
      <c r="C20" s="30" t="s">
        <v>331</v>
      </c>
      <c r="D20" s="46">
        <v>765</v>
      </c>
      <c r="E20" s="46">
        <v>945</v>
      </c>
      <c r="F20" s="47">
        <f>Table295296[[#This Row],[Number of students in 2020-21]]/$F$4</f>
        <v>5.4846198491004063E-2</v>
      </c>
      <c r="G20" s="47">
        <f>Table295296[[#This Row],[Number of students in 2020-21]]/Table295296[[#This Row],[Number of students in 2019-20]]-1</f>
        <v>0.23529411764705888</v>
      </c>
      <c r="I20" s="30" t="s">
        <v>51</v>
      </c>
      <c r="J20" s="16">
        <v>3640</v>
      </c>
      <c r="K20" s="24">
        <v>14</v>
      </c>
      <c r="L20" s="47">
        <f>Table315498[[#This Row],[Number of Countries Represented ]]/$K$25</f>
        <v>0.53846153846153844</v>
      </c>
    </row>
    <row r="21" spans="2:16" ht="32.1" customHeight="1">
      <c r="B21" s="24">
        <v>4</v>
      </c>
      <c r="C21" s="30" t="s">
        <v>362</v>
      </c>
      <c r="D21" s="46">
        <v>660</v>
      </c>
      <c r="E21" s="46">
        <v>780</v>
      </c>
      <c r="F21" s="47">
        <f>Table295296[[#This Row],[Number of students in 2020-21]]/$F$4</f>
        <v>4.5269878119558911E-2</v>
      </c>
      <c r="G21" s="47">
        <f>Table295296[[#This Row],[Number of students in 2020-21]]/Table295296[[#This Row],[Number of students in 2019-20]]-1</f>
        <v>0.18181818181818188</v>
      </c>
      <c r="I21" s="30" t="s">
        <v>50</v>
      </c>
      <c r="J21" s="16">
        <v>8380</v>
      </c>
      <c r="K21" s="24">
        <v>26</v>
      </c>
      <c r="L21" s="47">
        <f>Table315498[[#This Row],[Number of Countries Represented ]]/$K$25</f>
        <v>1</v>
      </c>
    </row>
    <row r="22" spans="2:16">
      <c r="B22" s="24">
        <v>5</v>
      </c>
      <c r="C22" s="30" t="s">
        <v>346</v>
      </c>
      <c r="D22" s="46">
        <v>550</v>
      </c>
      <c r="E22" s="46">
        <v>665</v>
      </c>
      <c r="F22" s="47">
        <f>Table295296[[#This Row],[Number of students in 2020-21]]/$F$4</f>
        <v>3.8595473012188047E-2</v>
      </c>
      <c r="G22" s="47">
        <f>Table295296[[#This Row],[Number of students in 2020-21]]/Table295296[[#This Row],[Number of students in 2019-20]]-1</f>
        <v>0.20909090909090899</v>
      </c>
      <c r="I22" s="30" t="s">
        <v>509</v>
      </c>
      <c r="J22" s="16">
        <v>3335</v>
      </c>
      <c r="K22" s="24">
        <v>2</v>
      </c>
      <c r="L22" s="47">
        <f>Table315498[[#This Row],[Number of Countries Represented ]]/$K$25</f>
        <v>7.6923076923076927E-2</v>
      </c>
    </row>
    <row r="23" spans="2:16">
      <c r="B23" s="24">
        <v>6</v>
      </c>
      <c r="C23" s="30" t="s">
        <v>332</v>
      </c>
      <c r="D23" s="46">
        <v>545</v>
      </c>
      <c r="E23" s="46">
        <v>640</v>
      </c>
      <c r="F23" s="47">
        <f>Table295296[[#This Row],[Number of students in 2020-21]]/$F$4</f>
        <v>3.71445153801509E-2</v>
      </c>
      <c r="G23" s="47">
        <f>Table295296[[#This Row],[Number of students in 2020-21]]/Table295296[[#This Row],[Number of students in 2019-20]]-1</f>
        <v>0.17431192660550465</v>
      </c>
      <c r="I23" s="30" t="s">
        <v>504</v>
      </c>
      <c r="J23" s="46">
        <v>40</v>
      </c>
      <c r="K23" s="24">
        <v>1</v>
      </c>
      <c r="L23" s="47">
        <f>Table315498[[#This Row],[Number of Countries Represented ]]/$K$25</f>
        <v>3.8461538461538464E-2</v>
      </c>
    </row>
    <row r="24" spans="2:16">
      <c r="B24" s="24">
        <v>7</v>
      </c>
      <c r="C24" s="30" t="s">
        <v>351</v>
      </c>
      <c r="D24" s="46">
        <v>330</v>
      </c>
      <c r="E24" s="46">
        <v>395</v>
      </c>
      <c r="F24" s="47">
        <f>Table295296[[#This Row],[Number of students in 2020-21]]/$F$4</f>
        <v>2.2925130586186882E-2</v>
      </c>
      <c r="G24" s="47">
        <f>Table295296[[#This Row],[Number of students in 2020-21]]/Table295296[[#This Row],[Number of students in 2019-20]]-1</f>
        <v>0.19696969696969702</v>
      </c>
      <c r="I24" s="30" t="s">
        <v>713</v>
      </c>
      <c r="J24" s="16">
        <v>1835</v>
      </c>
      <c r="K24" s="24">
        <v>14</v>
      </c>
      <c r="L24" s="47">
        <f>Table315498[[#This Row],[Number of Countries Represented ]]/$K$25</f>
        <v>0.53846153846153844</v>
      </c>
    </row>
    <row r="25" spans="2:16">
      <c r="B25" s="24">
        <v>8</v>
      </c>
      <c r="C25" s="30" t="s">
        <v>357</v>
      </c>
      <c r="D25" s="46">
        <v>335</v>
      </c>
      <c r="E25" s="46">
        <v>360</v>
      </c>
      <c r="F25" s="47">
        <f>Table295296[[#This Row],[Number of students in 2020-21]]/$F$4</f>
        <v>2.0893789901334881E-2</v>
      </c>
      <c r="G25" s="47">
        <f>Table295296[[#This Row],[Number of students in 2020-21]]/Table295296[[#This Row],[Number of students in 2019-20]]-1</f>
        <v>7.4626865671641784E-2</v>
      </c>
      <c r="I25" s="30" t="s">
        <v>54</v>
      </c>
      <c r="J25" s="16">
        <v>17230</v>
      </c>
      <c r="K25" s="24">
        <v>26</v>
      </c>
      <c r="L25" s="47">
        <f>Table315498[[#This Row],[Number of Countries Represented ]]/$K$25</f>
        <v>1</v>
      </c>
    </row>
    <row r="26" spans="2:16">
      <c r="B26" s="24">
        <v>9</v>
      </c>
      <c r="C26" s="30" t="s">
        <v>370</v>
      </c>
      <c r="D26" s="46">
        <v>280</v>
      </c>
      <c r="E26" s="46">
        <v>295</v>
      </c>
      <c r="F26" s="47">
        <f>Table295296[[#This Row],[Number of students in 2020-21]]/$F$4</f>
        <v>1.7121300058038306E-2</v>
      </c>
      <c r="G26" s="47">
        <f>Table295296[[#This Row],[Number of students in 2020-21]]/Table295296[[#This Row],[Number of students in 2019-20]]-1</f>
        <v>5.3571428571428603E-2</v>
      </c>
    </row>
    <row r="27" spans="2:16">
      <c r="B27" s="24">
        <v>10</v>
      </c>
      <c r="C27" s="30" t="s">
        <v>363</v>
      </c>
      <c r="D27" s="46">
        <v>295</v>
      </c>
      <c r="E27" s="46">
        <v>290</v>
      </c>
      <c r="F27" s="47">
        <f>Table295296[[#This Row],[Number of students in 2020-21]]/$F$4</f>
        <v>1.6831108531630876E-2</v>
      </c>
      <c r="G27" s="47">
        <f>Table295296[[#This Row],[Number of students in 2020-21]]/Table295296[[#This Row],[Number of students in 2019-20]]-1</f>
        <v>-1.6949152542372836E-2</v>
      </c>
    </row>
    <row r="28" spans="2:16" ht="37.35" customHeight="1">
      <c r="C28" s="30"/>
      <c r="D28" s="46"/>
      <c r="E28" s="46"/>
      <c r="F28" s="47"/>
      <c r="G28" s="47"/>
      <c r="I28" s="216" t="s">
        <v>714</v>
      </c>
      <c r="J28" s="216"/>
      <c r="L28" s="216" t="s">
        <v>715</v>
      </c>
      <c r="M28" s="216"/>
      <c r="O28" s="216" t="s">
        <v>716</v>
      </c>
      <c r="P28" s="216"/>
    </row>
    <row r="29" spans="2:16" ht="14.1" customHeight="1">
      <c r="C29" s="30"/>
      <c r="D29" s="46"/>
      <c r="E29" s="46"/>
      <c r="F29" s="47"/>
      <c r="G29" s="47"/>
      <c r="I29" s="50" t="s">
        <v>551</v>
      </c>
      <c r="J29" s="51" t="s">
        <v>533</v>
      </c>
      <c r="L29" s="50" t="s">
        <v>551</v>
      </c>
      <c r="M29" s="51" t="s">
        <v>533</v>
      </c>
      <c r="O29" s="50" t="s">
        <v>551</v>
      </c>
      <c r="P29" s="51" t="s">
        <v>533</v>
      </c>
    </row>
    <row r="30" spans="2:16">
      <c r="C30" s="30"/>
      <c r="D30" s="46"/>
      <c r="E30" s="46"/>
      <c r="F30" s="47"/>
      <c r="G30" s="47"/>
      <c r="I30" s="30" t="s">
        <v>289</v>
      </c>
      <c r="J30" s="46">
        <v>1775</v>
      </c>
      <c r="L30" s="30" t="s">
        <v>289</v>
      </c>
      <c r="M30" s="101">
        <v>671</v>
      </c>
      <c r="O30" s="30" t="s">
        <v>289</v>
      </c>
      <c r="P30" s="46">
        <v>3335</v>
      </c>
    </row>
    <row r="31" spans="2:16">
      <c r="B31" s="216" t="s">
        <v>717</v>
      </c>
      <c r="C31" s="216"/>
      <c r="D31" s="216"/>
      <c r="E31" s="216"/>
      <c r="F31" s="216"/>
      <c r="G31" s="216"/>
      <c r="I31" s="30" t="s">
        <v>312</v>
      </c>
      <c r="J31" s="46">
        <v>795</v>
      </c>
      <c r="L31" s="30" t="s">
        <v>331</v>
      </c>
      <c r="M31" s="101">
        <v>254</v>
      </c>
      <c r="O31" s="30"/>
      <c r="P31" s="46"/>
    </row>
    <row r="32" spans="2:16">
      <c r="B32" s="45" t="s">
        <v>551</v>
      </c>
      <c r="C32" s="48" t="s">
        <v>41</v>
      </c>
      <c r="D32" s="48" t="s">
        <v>35</v>
      </c>
      <c r="E32" s="48" t="s">
        <v>36</v>
      </c>
      <c r="F32" s="48" t="s">
        <v>37</v>
      </c>
      <c r="G32" s="48" t="s">
        <v>38</v>
      </c>
      <c r="I32" s="30" t="s">
        <v>346</v>
      </c>
      <c r="J32" s="46">
        <v>485</v>
      </c>
      <c r="L32" s="30" t="s">
        <v>370</v>
      </c>
      <c r="M32" s="101">
        <v>206</v>
      </c>
      <c r="O32" s="30"/>
      <c r="P32" s="46"/>
    </row>
    <row r="33" spans="2:23">
      <c r="B33" s="30" t="s">
        <v>289</v>
      </c>
      <c r="C33" s="46">
        <v>6000</v>
      </c>
      <c r="D33" s="46">
        <v>6240</v>
      </c>
      <c r="E33" s="46">
        <v>6300</v>
      </c>
      <c r="F33" s="46">
        <v>7990</v>
      </c>
      <c r="G33" s="46">
        <v>8715</v>
      </c>
      <c r="J33" s="56"/>
    </row>
    <row r="34" spans="2:23">
      <c r="B34" s="30" t="s">
        <v>312</v>
      </c>
      <c r="C34" s="46">
        <v>2755</v>
      </c>
      <c r="D34" s="46">
        <v>2810</v>
      </c>
      <c r="E34" s="46">
        <v>2835</v>
      </c>
      <c r="F34" s="46">
        <v>3070</v>
      </c>
      <c r="G34" s="46">
        <v>3195</v>
      </c>
    </row>
    <row r="35" spans="2:23">
      <c r="B35" s="30" t="s">
        <v>331</v>
      </c>
      <c r="C35" s="46">
        <v>700</v>
      </c>
      <c r="D35" s="46">
        <v>695</v>
      </c>
      <c r="E35" s="46">
        <v>670</v>
      </c>
      <c r="F35" s="46">
        <v>765</v>
      </c>
      <c r="G35" s="46">
        <v>945</v>
      </c>
    </row>
    <row r="36" spans="2:23" ht="35.450000000000003" customHeight="1">
      <c r="B36" s="30" t="s">
        <v>362</v>
      </c>
      <c r="C36" s="46">
        <v>755</v>
      </c>
      <c r="D36" s="46">
        <v>680</v>
      </c>
      <c r="E36" s="46">
        <v>630</v>
      </c>
      <c r="F36" s="46">
        <v>660</v>
      </c>
      <c r="G36" s="46">
        <v>775</v>
      </c>
      <c r="I36" s="216" t="s">
        <v>718</v>
      </c>
      <c r="J36" s="216"/>
      <c r="L36" s="216" t="s">
        <v>719</v>
      </c>
      <c r="M36" s="216"/>
    </row>
    <row r="37" spans="2:23" ht="15">
      <c r="B37" s="30" t="s">
        <v>346</v>
      </c>
      <c r="C37" s="46">
        <v>620</v>
      </c>
      <c r="D37" s="46">
        <v>600</v>
      </c>
      <c r="E37" s="46">
        <v>560</v>
      </c>
      <c r="F37" s="46">
        <v>550</v>
      </c>
      <c r="G37" s="46">
        <v>665</v>
      </c>
      <c r="I37" s="50" t="s">
        <v>551</v>
      </c>
      <c r="J37" s="51" t="s">
        <v>533</v>
      </c>
      <c r="L37" s="50" t="s">
        <v>551</v>
      </c>
      <c r="M37" s="51" t="s">
        <v>533</v>
      </c>
    </row>
    <row r="38" spans="2:23">
      <c r="C38" s="30"/>
      <c r="D38" s="46"/>
      <c r="E38" s="46"/>
      <c r="F38" s="47"/>
      <c r="G38" s="47"/>
      <c r="I38" s="30" t="s">
        <v>289</v>
      </c>
      <c r="J38" s="46">
        <v>2955</v>
      </c>
      <c r="L38" s="30" t="s">
        <v>289</v>
      </c>
      <c r="M38" s="46">
        <v>40</v>
      </c>
    </row>
    <row r="39" spans="2:23">
      <c r="C39" s="30"/>
      <c r="D39" s="46"/>
      <c r="E39" s="46"/>
      <c r="F39" s="47"/>
      <c r="G39" s="47"/>
      <c r="I39" s="30" t="s">
        <v>312</v>
      </c>
      <c r="J39" s="46">
        <v>2240</v>
      </c>
      <c r="L39" s="30"/>
      <c r="M39" s="101"/>
    </row>
    <row r="40" spans="2:23">
      <c r="C40" s="30"/>
      <c r="D40" s="46"/>
      <c r="E40" s="46"/>
      <c r="F40" s="47"/>
      <c r="G40" s="47"/>
      <c r="I40" s="30" t="s">
        <v>331</v>
      </c>
      <c r="J40" s="46">
        <v>690</v>
      </c>
      <c r="L40" s="30"/>
      <c r="M40" s="101"/>
    </row>
    <row r="41" spans="2:23">
      <c r="C41" s="30"/>
      <c r="D41" s="46"/>
      <c r="E41" s="46"/>
      <c r="F41" s="47"/>
      <c r="G41" s="47"/>
    </row>
    <row r="42" spans="2:23">
      <c r="C42" s="30"/>
      <c r="D42" s="46"/>
      <c r="E42" s="46"/>
      <c r="F42" s="47"/>
      <c r="G42" s="47"/>
    </row>
    <row r="43" spans="2:23">
      <c r="C43" s="30"/>
      <c r="D43" s="46"/>
      <c r="E43" s="46"/>
      <c r="F43" s="47"/>
      <c r="G43" s="47"/>
    </row>
    <row r="44" spans="2:23" s="49" customFormat="1" ht="15">
      <c r="B44" s="138" t="s">
        <v>512</v>
      </c>
    </row>
    <row r="47" spans="2:23" ht="14.1" customHeight="1">
      <c r="G47" s="204" t="s">
        <v>720</v>
      </c>
      <c r="H47" s="204"/>
      <c r="I47" s="204"/>
      <c r="J47" s="204"/>
      <c r="L47" s="204" t="s">
        <v>721</v>
      </c>
      <c r="M47" s="204"/>
      <c r="N47" s="204"/>
      <c r="O47" s="204"/>
      <c r="Q47" s="210" t="s">
        <v>703</v>
      </c>
      <c r="R47" s="210"/>
      <c r="S47" s="210"/>
      <c r="T47" s="210"/>
      <c r="U47" s="210"/>
      <c r="V47" s="210"/>
      <c r="W47" s="210"/>
    </row>
    <row r="48" spans="2:23" ht="24" customHeight="1">
      <c r="G48" s="204"/>
      <c r="H48" s="204"/>
      <c r="I48" s="204"/>
      <c r="J48" s="204"/>
      <c r="L48" s="204"/>
      <c r="M48" s="204"/>
      <c r="N48" s="204"/>
      <c r="O48" s="204"/>
      <c r="Q48" s="210"/>
      <c r="R48" s="210"/>
      <c r="S48" s="210"/>
      <c r="T48" s="210"/>
      <c r="U48" s="210"/>
      <c r="V48" s="210"/>
      <c r="W48" s="210"/>
    </row>
    <row r="49" spans="17:23" ht="14.45" customHeight="1">
      <c r="Q49" s="211" t="s">
        <v>559</v>
      </c>
      <c r="R49" s="213" t="s">
        <v>560</v>
      </c>
      <c r="S49" s="214"/>
      <c r="T49" s="214"/>
      <c r="U49" s="214" t="s">
        <v>561</v>
      </c>
      <c r="V49" s="214"/>
      <c r="W49" s="214"/>
    </row>
    <row r="50" spans="17:23" ht="15">
      <c r="Q50" s="212"/>
      <c r="R50" s="80" t="s">
        <v>562</v>
      </c>
      <c r="S50" s="80" t="s">
        <v>563</v>
      </c>
      <c r="T50" s="80" t="s">
        <v>722</v>
      </c>
      <c r="U50" s="80" t="s">
        <v>562</v>
      </c>
      <c r="V50" s="80" t="s">
        <v>563</v>
      </c>
      <c r="W50" s="80" t="s">
        <v>723</v>
      </c>
    </row>
    <row r="51" spans="17:23">
      <c r="Q51" s="81">
        <v>1</v>
      </c>
      <c r="R51" s="82" t="s">
        <v>289</v>
      </c>
      <c r="S51" s="94">
        <v>2625</v>
      </c>
      <c r="T51" s="98">
        <f>S51/$F$8</f>
        <v>0.34930139720558884</v>
      </c>
      <c r="U51" s="87" t="s">
        <v>289</v>
      </c>
      <c r="V51" s="83">
        <v>6150</v>
      </c>
      <c r="W51" s="98">
        <f>V51/$F$9</f>
        <v>0.63730569948186533</v>
      </c>
    </row>
    <row r="52" spans="17:23">
      <c r="Q52" s="88">
        <v>2</v>
      </c>
      <c r="R52" s="92" t="s">
        <v>312</v>
      </c>
      <c r="S52" s="95">
        <v>2545</v>
      </c>
      <c r="T52" s="98">
        <f t="shared" ref="T52:T60" si="0">S52/$F$8</f>
        <v>0.33865602129075184</v>
      </c>
      <c r="U52" s="82" t="s">
        <v>331</v>
      </c>
      <c r="V52" s="96">
        <v>715</v>
      </c>
      <c r="W52" s="98">
        <f t="shared" ref="W52:W60" si="1">V52/$F$9</f>
        <v>7.409326424870466E-2</v>
      </c>
    </row>
    <row r="53" spans="17:23">
      <c r="Q53" s="89">
        <v>3</v>
      </c>
      <c r="R53" s="92" t="s">
        <v>362</v>
      </c>
      <c r="S53" s="95">
        <v>515</v>
      </c>
      <c r="T53" s="98">
        <f t="shared" si="0"/>
        <v>6.8529607451763147E-2</v>
      </c>
      <c r="U53" s="93" t="s">
        <v>312</v>
      </c>
      <c r="V53" s="95">
        <v>655</v>
      </c>
      <c r="W53" s="98">
        <f t="shared" si="1"/>
        <v>6.7875647668393782E-2</v>
      </c>
    </row>
    <row r="54" spans="17:23">
      <c r="Q54" s="81">
        <v>4</v>
      </c>
      <c r="R54" s="86" t="s">
        <v>346</v>
      </c>
      <c r="S54" s="95">
        <v>485</v>
      </c>
      <c r="T54" s="98">
        <f t="shared" si="0"/>
        <v>6.4537591483699266E-2</v>
      </c>
      <c r="U54" s="93" t="s">
        <v>332</v>
      </c>
      <c r="V54" s="83">
        <v>355</v>
      </c>
      <c r="W54" s="98">
        <f t="shared" si="1"/>
        <v>3.6787564766839378E-2</v>
      </c>
    </row>
    <row r="55" spans="17:23">
      <c r="Q55" s="90">
        <v>5</v>
      </c>
      <c r="R55" s="93" t="s">
        <v>332</v>
      </c>
      <c r="S55" s="83">
        <v>285</v>
      </c>
      <c r="T55" s="98">
        <f t="shared" si="0"/>
        <v>3.7924151696606789E-2</v>
      </c>
      <c r="U55" s="93" t="s">
        <v>351</v>
      </c>
      <c r="V55" s="95">
        <v>290</v>
      </c>
      <c r="W55" s="98">
        <f t="shared" si="1"/>
        <v>3.0051813471502591E-2</v>
      </c>
    </row>
    <row r="56" spans="17:23">
      <c r="Q56" s="88">
        <v>6</v>
      </c>
      <c r="R56" s="85" t="s">
        <v>357</v>
      </c>
      <c r="S56" s="96">
        <v>240</v>
      </c>
      <c r="T56" s="98">
        <f t="shared" si="0"/>
        <v>3.1936127744510975E-2</v>
      </c>
      <c r="U56" s="93" t="s">
        <v>362</v>
      </c>
      <c r="V56" s="83">
        <v>260</v>
      </c>
      <c r="W56" s="98">
        <f t="shared" si="1"/>
        <v>2.6943005181347152E-2</v>
      </c>
    </row>
    <row r="57" spans="17:23">
      <c r="Q57" s="90">
        <v>7</v>
      </c>
      <c r="R57" s="84" t="s">
        <v>331</v>
      </c>
      <c r="S57" s="96">
        <v>230</v>
      </c>
      <c r="T57" s="98">
        <f t="shared" si="0"/>
        <v>3.0605455755156354E-2</v>
      </c>
      <c r="U57" s="93" t="s">
        <v>363</v>
      </c>
      <c r="V57" s="95">
        <v>240</v>
      </c>
      <c r="W57" s="98">
        <f t="shared" si="1"/>
        <v>2.4870466321243522E-2</v>
      </c>
    </row>
    <row r="58" spans="17:23">
      <c r="Q58" s="88">
        <v>8</v>
      </c>
      <c r="R58" s="85" t="s">
        <v>370</v>
      </c>
      <c r="S58" s="96">
        <v>185</v>
      </c>
      <c r="T58" s="98">
        <f t="shared" si="0"/>
        <v>2.4617431803060547E-2</v>
      </c>
      <c r="U58" s="93" t="s">
        <v>346</v>
      </c>
      <c r="V58" s="95">
        <v>180</v>
      </c>
      <c r="W58" s="98">
        <f t="shared" si="1"/>
        <v>1.8652849740932641E-2</v>
      </c>
    </row>
    <row r="59" spans="17:23">
      <c r="Q59" s="91">
        <v>9</v>
      </c>
      <c r="R59" s="84" t="s">
        <v>400</v>
      </c>
      <c r="S59" s="96">
        <v>125</v>
      </c>
      <c r="T59" s="98">
        <f t="shared" si="0"/>
        <v>1.66333998669328E-2</v>
      </c>
      <c r="U59" s="93" t="s">
        <v>357</v>
      </c>
      <c r="V59" s="83">
        <v>120</v>
      </c>
      <c r="W59" s="98">
        <f t="shared" si="1"/>
        <v>1.2435233160621761E-2</v>
      </c>
    </row>
    <row r="60" spans="17:23">
      <c r="Q60" s="81">
        <v>10</v>
      </c>
      <c r="R60" s="84" t="s">
        <v>351</v>
      </c>
      <c r="S60" s="96">
        <v>105</v>
      </c>
      <c r="T60" s="98">
        <f t="shared" si="0"/>
        <v>1.3972055888223553E-2</v>
      </c>
      <c r="U60" s="82" t="s">
        <v>370</v>
      </c>
      <c r="V60" s="96">
        <v>110</v>
      </c>
      <c r="W60" s="98">
        <f t="shared" si="1"/>
        <v>1.1398963730569948E-2</v>
      </c>
    </row>
    <row r="68" spans="7:16">
      <c r="P68" s="47"/>
    </row>
    <row r="78" spans="7:16">
      <c r="G78" s="205" t="s">
        <v>724</v>
      </c>
      <c r="H78" s="205"/>
      <c r="I78" s="205"/>
      <c r="J78" s="205"/>
      <c r="L78" s="204" t="s">
        <v>725</v>
      </c>
      <c r="M78" s="204"/>
      <c r="N78" s="204"/>
      <c r="O78" s="204"/>
    </row>
    <row r="79" spans="7:16">
      <c r="G79" s="205"/>
      <c r="H79" s="205"/>
      <c r="I79" s="205"/>
      <c r="J79" s="205"/>
      <c r="L79" s="204"/>
      <c r="M79" s="204"/>
      <c r="N79" s="204"/>
      <c r="O79" s="204"/>
    </row>
    <row r="80" spans="7:16" s="120" customFormat="1" ht="35.450000000000003" customHeight="1">
      <c r="G80" s="118" t="s">
        <v>568</v>
      </c>
      <c r="H80" s="119" t="s">
        <v>726</v>
      </c>
      <c r="I80" s="119" t="s">
        <v>727</v>
      </c>
      <c r="J80" s="119" t="s">
        <v>728</v>
      </c>
      <c r="L80" s="119" t="s">
        <v>572</v>
      </c>
      <c r="M80" s="119" t="s">
        <v>563</v>
      </c>
      <c r="N80" s="119" t="s">
        <v>729</v>
      </c>
      <c r="O80" s="119" t="s">
        <v>574</v>
      </c>
    </row>
    <row r="81" spans="7:15" ht="15">
      <c r="G81" s="72" t="s">
        <v>289</v>
      </c>
      <c r="H81" s="59">
        <v>8775</v>
      </c>
      <c r="I81" s="64">
        <v>0.50928612884503777</v>
      </c>
      <c r="J81" s="70">
        <v>8.9385474860335101E-2</v>
      </c>
      <c r="L81" s="206" t="s">
        <v>51</v>
      </c>
      <c r="M81" s="208">
        <v>3640</v>
      </c>
      <c r="N81" s="209" t="s">
        <v>730</v>
      </c>
      <c r="O81" s="106" t="s">
        <v>289</v>
      </c>
    </row>
    <row r="82" spans="7:15" ht="15">
      <c r="G82" s="72" t="s">
        <v>312</v>
      </c>
      <c r="H82" s="61">
        <v>3195</v>
      </c>
      <c r="I82" s="60">
        <v>0.18543238537434706</v>
      </c>
      <c r="J82" s="70">
        <v>3.9024390243902474E-2</v>
      </c>
      <c r="L82" s="207"/>
      <c r="M82" s="193"/>
      <c r="N82" s="209"/>
      <c r="O82" s="107" t="s">
        <v>312</v>
      </c>
    </row>
    <row r="83" spans="7:15" ht="15">
      <c r="G83" s="72" t="s">
        <v>331</v>
      </c>
      <c r="H83" s="63">
        <v>945</v>
      </c>
      <c r="I83" s="68">
        <v>5.4846198491004063E-2</v>
      </c>
      <c r="J83" s="67">
        <v>0.23529411764705888</v>
      </c>
      <c r="L83" s="207"/>
      <c r="M83" s="193"/>
      <c r="N83" s="209"/>
      <c r="O83" s="108" t="s">
        <v>346</v>
      </c>
    </row>
    <row r="84" spans="7:15" ht="15">
      <c r="G84" s="72" t="s">
        <v>362</v>
      </c>
      <c r="H84" s="62">
        <v>780</v>
      </c>
      <c r="I84" s="60">
        <v>4.5269878119558911E-2</v>
      </c>
      <c r="J84" s="67">
        <v>0.18181818181818188</v>
      </c>
      <c r="L84" s="189" t="s">
        <v>731</v>
      </c>
      <c r="M84" s="198">
        <v>8380</v>
      </c>
      <c r="N84" s="200" t="s">
        <v>732</v>
      </c>
      <c r="O84" s="109" t="s">
        <v>289</v>
      </c>
    </row>
    <row r="85" spans="7:15" ht="15">
      <c r="G85" s="72" t="s">
        <v>346</v>
      </c>
      <c r="H85" s="59">
        <v>665</v>
      </c>
      <c r="I85" s="66">
        <v>3.8595473012188047E-2</v>
      </c>
      <c r="J85" s="67">
        <v>0.20909090909090899</v>
      </c>
      <c r="L85" s="190"/>
      <c r="M85" s="193"/>
      <c r="N85" s="201"/>
      <c r="O85" s="110" t="s">
        <v>312</v>
      </c>
    </row>
    <row r="86" spans="7:15" ht="15">
      <c r="G86" s="72" t="s">
        <v>332</v>
      </c>
      <c r="H86" s="63">
        <v>640</v>
      </c>
      <c r="I86" s="66">
        <v>3.71445153801509E-2</v>
      </c>
      <c r="J86" s="70">
        <v>0.17431192660550465</v>
      </c>
      <c r="L86" s="191"/>
      <c r="M86" s="203"/>
      <c r="N86" s="201"/>
      <c r="O86" s="111" t="s">
        <v>331</v>
      </c>
    </row>
    <row r="87" spans="7:15" ht="15">
      <c r="G87" s="72" t="s">
        <v>351</v>
      </c>
      <c r="H87" s="62">
        <v>395</v>
      </c>
      <c r="I87" s="65">
        <v>2.2925130586186882E-2</v>
      </c>
      <c r="J87" s="67">
        <v>0.19696969696969702</v>
      </c>
      <c r="L87" s="189" t="s">
        <v>53</v>
      </c>
      <c r="M87" s="192">
        <v>1835</v>
      </c>
      <c r="N87" s="194" t="s">
        <v>730</v>
      </c>
      <c r="O87" s="112" t="s">
        <v>289</v>
      </c>
    </row>
    <row r="88" spans="7:15" ht="15">
      <c r="G88" s="72" t="s">
        <v>357</v>
      </c>
      <c r="H88" s="62">
        <v>360</v>
      </c>
      <c r="I88" s="66">
        <v>2.0893789901334881E-2</v>
      </c>
      <c r="J88" s="71">
        <v>7.4626865671641784E-2</v>
      </c>
      <c r="L88" s="190"/>
      <c r="M88" s="193"/>
      <c r="N88" s="195"/>
      <c r="O88" s="113" t="s">
        <v>331</v>
      </c>
    </row>
    <row r="89" spans="7:15" ht="15">
      <c r="G89" s="72" t="s">
        <v>370</v>
      </c>
      <c r="H89" s="59">
        <v>295</v>
      </c>
      <c r="I89" s="68">
        <v>1.7121300058038306E-2</v>
      </c>
      <c r="J89" s="60">
        <v>5.3571428571428603E-2</v>
      </c>
      <c r="L89" s="191"/>
      <c r="M89" s="193"/>
      <c r="N89" s="195"/>
      <c r="O89" s="111" t="s">
        <v>370</v>
      </c>
    </row>
    <row r="90" spans="7:15" ht="15">
      <c r="G90" s="72" t="s">
        <v>363</v>
      </c>
      <c r="H90" s="59">
        <v>290</v>
      </c>
      <c r="I90" s="60">
        <v>1.6831108531630876E-2</v>
      </c>
      <c r="J90" s="69">
        <v>-1.6949152542372836E-2</v>
      </c>
      <c r="L90" s="125" t="s">
        <v>578</v>
      </c>
      <c r="M90" s="75">
        <v>3335</v>
      </c>
      <c r="N90" s="76" t="s">
        <v>733</v>
      </c>
      <c r="O90" s="114" t="s">
        <v>289</v>
      </c>
    </row>
    <row r="91" spans="7:15">
      <c r="L91" s="79" t="s">
        <v>509</v>
      </c>
      <c r="M91" s="127">
        <v>40</v>
      </c>
      <c r="N91" s="131" t="s">
        <v>734</v>
      </c>
      <c r="O91" s="115" t="s">
        <v>289</v>
      </c>
    </row>
    <row r="92" spans="7:15">
      <c r="L92" s="78"/>
      <c r="N92" s="47"/>
    </row>
    <row r="93" spans="7:15">
      <c r="N93" s="47"/>
    </row>
    <row r="94" spans="7:15">
      <c r="N94" s="47"/>
    </row>
    <row r="95" spans="7:15">
      <c r="N95" s="47"/>
    </row>
    <row r="96" spans="7:15">
      <c r="N96" s="47"/>
    </row>
    <row r="97" spans="14:14">
      <c r="N97" s="47"/>
    </row>
    <row r="98" spans="14:14">
      <c r="N98" s="47"/>
    </row>
    <row r="99" spans="14:14">
      <c r="N99" s="47"/>
    </row>
    <row r="100" spans="14:14">
      <c r="N100" s="47"/>
    </row>
  </sheetData>
  <mergeCells count="30">
    <mergeCell ref="B16:G16"/>
    <mergeCell ref="I18:L18"/>
    <mergeCell ref="I28:J28"/>
    <mergeCell ref="L28:M28"/>
    <mergeCell ref="B3:E3"/>
    <mergeCell ref="I3:M3"/>
    <mergeCell ref="B4:E4"/>
    <mergeCell ref="B6:C6"/>
    <mergeCell ref="E6:F6"/>
    <mergeCell ref="O28:P28"/>
    <mergeCell ref="B31:G31"/>
    <mergeCell ref="G47:J48"/>
    <mergeCell ref="L47:O48"/>
    <mergeCell ref="Q47:W48"/>
    <mergeCell ref="I36:J36"/>
    <mergeCell ref="L36:M36"/>
    <mergeCell ref="Q49:Q50"/>
    <mergeCell ref="R49:T49"/>
    <mergeCell ref="U49:W49"/>
    <mergeCell ref="L87:L89"/>
    <mergeCell ref="M87:M89"/>
    <mergeCell ref="N87:N89"/>
    <mergeCell ref="L84:L86"/>
    <mergeCell ref="M84:M86"/>
    <mergeCell ref="N84:N86"/>
    <mergeCell ref="G78:J79"/>
    <mergeCell ref="L78:O79"/>
    <mergeCell ref="L81:L83"/>
    <mergeCell ref="M81:M83"/>
    <mergeCell ref="N81:N83"/>
  </mergeCells>
  <conditionalFormatting sqref="G18:G31 G38:G43">
    <cfRule type="cellIs" dxfId="7" priority="1" operator="greaterThan">
      <formula>0</formula>
    </cfRule>
    <cfRule type="cellIs" dxfId="6" priority="2" operator="lessThan">
      <formula>0</formula>
    </cfRule>
    <cfRule type="cellIs" dxfId="5" priority="3" operator="greaterThan">
      <formula>"o"</formula>
    </cfRule>
  </conditionalFormatting>
  <conditionalFormatting sqref="L87 L90:L91">
    <cfRule type="duplicateValues" dxfId="4" priority="4"/>
  </conditionalFormatting>
  <hyperlinks>
    <hyperlink ref="A1" location="Contents!A1" display="Contents" xr:uid="{0B6C0DAE-4E79-4B7B-B129-59FF1478B68F}"/>
  </hyperlinks>
  <pageMargins left="0.7" right="0.7" top="0.75" bottom="0.75" header="0.3" footer="0.3"/>
  <pageSetup paperSize="9" orientation="portrait" verticalDpi="0" r:id="rId1"/>
  <drawing r:id="rId2"/>
  <tableParts count="11">
    <tablePart r:id="rId3"/>
    <tablePart r:id="rId4"/>
    <tablePart r:id="rId5"/>
    <tablePart r:id="rId6"/>
    <tablePart r:id="rId7"/>
    <tablePart r:id="rId8"/>
    <tablePart r:id="rId9"/>
    <tablePart r:id="rId10"/>
    <tablePart r:id="rId11"/>
    <tablePart r:id="rId12"/>
    <tablePart r:id="rId13"/>
  </tableParts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3822AF-D171-4682-912B-E4E3093C81D7}">
  <sheetPr>
    <tabColor rgb="FF17A4A5"/>
  </sheetPr>
  <dimension ref="A1:W101"/>
  <sheetViews>
    <sheetView topLeftCell="A35" zoomScaleNormal="100" workbookViewId="0">
      <selection activeCell="K48" sqref="K48:Q70"/>
    </sheetView>
  </sheetViews>
  <sheetFormatPr defaultColWidth="8.85546875" defaultRowHeight="14.25"/>
  <cols>
    <col min="1" max="1" width="8.85546875" style="24"/>
    <col min="2" max="2" width="15.5703125" style="24" customWidth="1"/>
    <col min="3" max="3" width="31.140625" style="24" customWidth="1"/>
    <col min="4" max="4" width="20.140625" style="24" customWidth="1"/>
    <col min="5" max="5" width="22.140625" style="24" customWidth="1"/>
    <col min="6" max="6" width="23.140625" style="24" customWidth="1"/>
    <col min="7" max="7" width="21.85546875" style="24" customWidth="1"/>
    <col min="8" max="8" width="35.85546875" style="24" customWidth="1"/>
    <col min="9" max="9" width="41" style="24" customWidth="1"/>
    <col min="10" max="10" width="46" style="24" bestFit="1" customWidth="1"/>
    <col min="11" max="11" width="22.85546875" style="24" bestFit="1" customWidth="1"/>
    <col min="12" max="12" width="50.85546875" style="24" bestFit="1" customWidth="1"/>
    <col min="13" max="13" width="38.85546875" style="24" bestFit="1" customWidth="1"/>
    <col min="14" max="14" width="14.85546875" style="24" bestFit="1" customWidth="1"/>
    <col min="15" max="15" width="45" style="24" bestFit="1" customWidth="1"/>
    <col min="16" max="16" width="25.85546875" style="24" bestFit="1" customWidth="1"/>
    <col min="17" max="17" width="7.140625" style="24" customWidth="1"/>
    <col min="18" max="18" width="17.85546875" style="24" customWidth="1"/>
    <col min="19" max="19" width="28.85546875" style="24" bestFit="1" customWidth="1"/>
    <col min="20" max="20" width="26" style="24" customWidth="1"/>
    <col min="21" max="21" width="17.85546875" style="24" bestFit="1" customWidth="1"/>
    <col min="22" max="22" width="21.140625" style="24" customWidth="1"/>
    <col min="23" max="23" width="25.140625" style="24" customWidth="1"/>
    <col min="24" max="24" width="54.5703125" style="24" bestFit="1" customWidth="1"/>
    <col min="25" max="25" width="29.140625" style="24" bestFit="1" customWidth="1"/>
    <col min="26" max="26" width="46.42578125" style="24" bestFit="1" customWidth="1"/>
    <col min="27" max="27" width="49.85546875" style="24" bestFit="1" customWidth="1"/>
    <col min="28" max="31" width="8.85546875" style="24"/>
    <col min="32" max="32" width="38.5703125" style="24" customWidth="1"/>
    <col min="33" max="33" width="32.85546875" style="24" bestFit="1" customWidth="1"/>
    <col min="34" max="34" width="31.140625" style="24" customWidth="1"/>
    <col min="35" max="35" width="14.42578125" style="24" bestFit="1" customWidth="1"/>
    <col min="36" max="36" width="50" style="24" customWidth="1"/>
    <col min="37" max="38" width="8.85546875" style="24"/>
    <col min="39" max="39" width="11.140625" style="24" bestFit="1" customWidth="1"/>
    <col min="40" max="40" width="44.5703125" style="24" bestFit="1" customWidth="1"/>
    <col min="41" max="41" width="28.140625" style="24" bestFit="1" customWidth="1"/>
    <col min="42" max="42" width="44.140625" style="24" bestFit="1" customWidth="1"/>
    <col min="43" max="43" width="29.85546875" style="24" bestFit="1" customWidth="1"/>
    <col min="44" max="16384" width="8.85546875" style="24"/>
  </cols>
  <sheetData>
    <row r="1" spans="1:13">
      <c r="A1" s="43" t="s">
        <v>32</v>
      </c>
    </row>
    <row r="2" spans="1:13" ht="15">
      <c r="B2" s="55" t="s">
        <v>735</v>
      </c>
    </row>
    <row r="3" spans="1:13" ht="30.75" customHeight="1">
      <c r="B3" s="217" t="s">
        <v>736</v>
      </c>
      <c r="C3" s="217"/>
      <c r="D3" s="217"/>
      <c r="E3" s="217"/>
      <c r="F3" s="57">
        <v>13</v>
      </c>
      <c r="I3" s="216" t="s">
        <v>737</v>
      </c>
      <c r="J3" s="216"/>
      <c r="K3" s="216"/>
      <c r="L3" s="216"/>
      <c r="M3" s="216"/>
    </row>
    <row r="4" spans="1:13" ht="15">
      <c r="B4" s="218" t="s">
        <v>738</v>
      </c>
      <c r="C4" s="218"/>
      <c r="D4" s="218"/>
      <c r="E4" s="218"/>
      <c r="F4" s="58">
        <v>3160</v>
      </c>
      <c r="I4" s="24" t="s">
        <v>525</v>
      </c>
      <c r="J4" s="44" t="s">
        <v>584</v>
      </c>
      <c r="K4" s="48" t="s">
        <v>527</v>
      </c>
      <c r="L4" s="44" t="s">
        <v>585</v>
      </c>
      <c r="M4" s="48" t="s">
        <v>529</v>
      </c>
    </row>
    <row r="5" spans="1:13">
      <c r="I5" s="24">
        <v>1</v>
      </c>
      <c r="J5" s="30" t="s">
        <v>337</v>
      </c>
      <c r="K5" s="46">
        <v>360</v>
      </c>
      <c r="L5" s="30" t="s">
        <v>323</v>
      </c>
      <c r="M5" s="101">
        <v>690</v>
      </c>
    </row>
    <row r="6" spans="1:13" ht="33" customHeight="1">
      <c r="B6" s="216" t="s">
        <v>739</v>
      </c>
      <c r="C6" s="216"/>
      <c r="E6" s="216" t="s">
        <v>740</v>
      </c>
      <c r="F6" s="216"/>
      <c r="I6" s="24">
        <v>2</v>
      </c>
      <c r="J6" s="30" t="s">
        <v>323</v>
      </c>
      <c r="K6" s="46">
        <v>315</v>
      </c>
      <c r="L6" s="30" t="s">
        <v>337</v>
      </c>
      <c r="M6" s="101">
        <v>390</v>
      </c>
    </row>
    <row r="7" spans="1:13">
      <c r="B7" s="24" t="s">
        <v>532</v>
      </c>
      <c r="C7" s="24" t="s">
        <v>533</v>
      </c>
      <c r="E7" s="24" t="s">
        <v>534</v>
      </c>
      <c r="F7" s="24" t="s">
        <v>535</v>
      </c>
      <c r="G7" s="24" t="s">
        <v>536</v>
      </c>
      <c r="I7" s="24">
        <v>3</v>
      </c>
      <c r="J7" s="30" t="s">
        <v>356</v>
      </c>
      <c r="K7" s="46">
        <v>300</v>
      </c>
      <c r="L7" s="30" t="s">
        <v>369</v>
      </c>
      <c r="M7" s="101">
        <v>215</v>
      </c>
    </row>
    <row r="8" spans="1:13">
      <c r="B8" s="24" t="s">
        <v>75</v>
      </c>
      <c r="C8" s="7">
        <v>1805</v>
      </c>
      <c r="E8" s="24" t="s">
        <v>537</v>
      </c>
      <c r="F8" s="46">
        <v>1365</v>
      </c>
      <c r="G8" s="46">
        <v>1365</v>
      </c>
      <c r="I8" s="24">
        <v>4</v>
      </c>
      <c r="J8" s="30" t="s">
        <v>391</v>
      </c>
      <c r="K8" s="46">
        <v>105</v>
      </c>
      <c r="L8" s="30" t="s">
        <v>385</v>
      </c>
      <c r="M8" s="101">
        <v>125</v>
      </c>
    </row>
    <row r="9" spans="1:13">
      <c r="B9" s="24" t="s">
        <v>77</v>
      </c>
      <c r="C9" s="7">
        <v>2040</v>
      </c>
      <c r="E9" s="24" t="s">
        <v>538</v>
      </c>
      <c r="F9" s="46">
        <v>1794</v>
      </c>
      <c r="G9" s="46">
        <v>1795</v>
      </c>
      <c r="I9" s="24">
        <v>5</v>
      </c>
      <c r="J9" s="30" t="s">
        <v>369</v>
      </c>
      <c r="K9" s="46">
        <v>70</v>
      </c>
      <c r="L9" s="30" t="s">
        <v>356</v>
      </c>
      <c r="M9" s="101">
        <v>105</v>
      </c>
    </row>
    <row r="10" spans="1:13">
      <c r="B10" s="24" t="s">
        <v>79</v>
      </c>
      <c r="C10" s="7">
        <v>2515</v>
      </c>
      <c r="I10" s="24">
        <v>6</v>
      </c>
      <c r="J10" s="30" t="s">
        <v>398</v>
      </c>
      <c r="K10" s="46">
        <v>60</v>
      </c>
      <c r="L10" s="30" t="s">
        <v>398</v>
      </c>
      <c r="M10" s="101">
        <v>80</v>
      </c>
    </row>
    <row r="11" spans="1:13" ht="14.1" customHeight="1">
      <c r="B11" s="24" t="s">
        <v>81</v>
      </c>
      <c r="C11" s="7">
        <v>3060</v>
      </c>
      <c r="I11" s="24">
        <v>7</v>
      </c>
      <c r="J11" s="30" t="s">
        <v>385</v>
      </c>
      <c r="K11" s="46">
        <v>55</v>
      </c>
      <c r="L11" s="30" t="s">
        <v>404</v>
      </c>
      <c r="M11" s="101">
        <v>70</v>
      </c>
    </row>
    <row r="12" spans="1:13">
      <c r="B12" s="24" t="s">
        <v>83</v>
      </c>
      <c r="C12" s="7">
        <v>3155</v>
      </c>
      <c r="I12" s="24">
        <v>8</v>
      </c>
      <c r="J12" s="30" t="s">
        <v>404</v>
      </c>
      <c r="K12" s="46">
        <v>40</v>
      </c>
      <c r="L12" s="30" t="s">
        <v>435</v>
      </c>
      <c r="M12" s="101">
        <v>35</v>
      </c>
    </row>
    <row r="13" spans="1:13" ht="32.1" customHeight="1">
      <c r="I13" s="24">
        <v>9</v>
      </c>
      <c r="J13" s="30" t="s">
        <v>421</v>
      </c>
      <c r="K13" s="46">
        <v>35</v>
      </c>
      <c r="L13" s="30" t="s">
        <v>391</v>
      </c>
      <c r="M13" s="101">
        <v>30</v>
      </c>
    </row>
    <row r="14" spans="1:13">
      <c r="I14" s="24">
        <v>10</v>
      </c>
      <c r="J14" s="30" t="s">
        <v>434</v>
      </c>
      <c r="K14" s="46">
        <v>15</v>
      </c>
      <c r="L14" s="30" t="s">
        <v>447</v>
      </c>
      <c r="M14" s="101">
        <v>20</v>
      </c>
    </row>
    <row r="16" spans="1:13">
      <c r="B16" s="215" t="s">
        <v>741</v>
      </c>
      <c r="C16" s="215"/>
      <c r="D16" s="215"/>
      <c r="E16" s="215"/>
      <c r="F16" s="215"/>
      <c r="G16" s="215"/>
    </row>
    <row r="17" spans="2:13" ht="29.45" customHeight="1">
      <c r="B17" s="52" t="s">
        <v>525</v>
      </c>
      <c r="C17" s="52" t="s">
        <v>540</v>
      </c>
      <c r="D17" s="52" t="s">
        <v>541</v>
      </c>
      <c r="E17" s="52" t="s">
        <v>542</v>
      </c>
      <c r="F17" s="52" t="s">
        <v>543</v>
      </c>
      <c r="G17" s="52" t="s">
        <v>544</v>
      </c>
    </row>
    <row r="18" spans="2:13">
      <c r="B18" s="24">
        <v>1</v>
      </c>
      <c r="C18" s="30" t="s">
        <v>323</v>
      </c>
      <c r="D18" s="46">
        <v>970</v>
      </c>
      <c r="E18" s="46">
        <v>1005</v>
      </c>
      <c r="F18" s="47">
        <f>Table2952118[[#This Row],[Number of students in 2021-22]]/$F$4</f>
        <v>0.31803797468354428</v>
      </c>
      <c r="G18" s="47">
        <f>Table2952118[[#This Row],[Number of students in 2021-22]]/Table2952118[[#This Row],[Number of students in 2020-21]]-1</f>
        <v>3.6082474226804218E-2</v>
      </c>
      <c r="I18" s="215" t="s">
        <v>742</v>
      </c>
      <c r="J18" s="215"/>
      <c r="K18" s="215"/>
      <c r="L18" s="215"/>
    </row>
    <row r="19" spans="2:13" ht="15.75" customHeight="1">
      <c r="B19" s="24">
        <v>2</v>
      </c>
      <c r="C19" s="30" t="s">
        <v>337</v>
      </c>
      <c r="D19" s="46">
        <v>740</v>
      </c>
      <c r="E19" s="46">
        <v>750</v>
      </c>
      <c r="F19" s="47">
        <f>Table2952118[[#This Row],[Number of students in 2021-22]]/$F$4</f>
        <v>0.23734177215189872</v>
      </c>
      <c r="G19" s="47">
        <f>Table2952118[[#This Row],[Number of students in 2021-22]]/Table2952118[[#This Row],[Number of students in 2020-21]]-1</f>
        <v>1.3513513513513598E-2</v>
      </c>
      <c r="I19" s="44" t="s">
        <v>45</v>
      </c>
      <c r="J19" s="30" t="s">
        <v>533</v>
      </c>
      <c r="K19" s="45" t="s">
        <v>546</v>
      </c>
      <c r="L19" s="45" t="s">
        <v>547</v>
      </c>
    </row>
    <row r="20" spans="2:13">
      <c r="B20" s="24">
        <v>3</v>
      </c>
      <c r="C20" s="30" t="s">
        <v>356</v>
      </c>
      <c r="D20" s="46">
        <v>395</v>
      </c>
      <c r="E20" s="46">
        <v>405</v>
      </c>
      <c r="F20" s="47">
        <f>Table2952118[[#This Row],[Number of students in 2021-22]]/$F$4</f>
        <v>0.12816455696202531</v>
      </c>
      <c r="G20" s="47">
        <f>Table2952118[[#This Row],[Number of students in 2021-22]]/Table2952118[[#This Row],[Number of students in 2020-21]]-1</f>
        <v>2.5316455696202445E-2</v>
      </c>
      <c r="I20" s="30" t="s">
        <v>51</v>
      </c>
      <c r="J20" s="46">
        <v>585</v>
      </c>
      <c r="K20" s="24">
        <v>7</v>
      </c>
      <c r="L20" s="47">
        <f>Table3154120[[#This Row],[Number of Countries Represented ]]/$K$25</f>
        <v>0.53846153846153844</v>
      </c>
    </row>
    <row r="21" spans="2:13" ht="32.1" customHeight="1">
      <c r="B21" s="24">
        <v>4</v>
      </c>
      <c r="C21" s="30" t="s">
        <v>369</v>
      </c>
      <c r="D21" s="46">
        <v>275</v>
      </c>
      <c r="E21" s="46">
        <v>285</v>
      </c>
      <c r="F21" s="47">
        <f>Table2952118[[#This Row],[Number of students in 2021-22]]/$F$4</f>
        <v>9.0189873417721514E-2</v>
      </c>
      <c r="G21" s="47">
        <f>Table2952118[[#This Row],[Number of students in 2021-22]]/Table2952118[[#This Row],[Number of students in 2020-21]]-1</f>
        <v>3.6363636363636376E-2</v>
      </c>
      <c r="I21" s="30" t="s">
        <v>50</v>
      </c>
      <c r="J21" s="46">
        <v>2530</v>
      </c>
      <c r="K21" s="24">
        <v>13</v>
      </c>
      <c r="L21" s="47">
        <f>Table3154120[[#This Row],[Number of Countries Represented ]]/$K$25</f>
        <v>1</v>
      </c>
    </row>
    <row r="22" spans="2:13">
      <c r="B22" s="24">
        <v>5</v>
      </c>
      <c r="C22" s="30" t="s">
        <v>385</v>
      </c>
      <c r="D22" s="46">
        <v>160</v>
      </c>
      <c r="E22" s="46">
        <v>180</v>
      </c>
      <c r="F22" s="47">
        <f>Table2952118[[#This Row],[Number of students in 2021-22]]/$F$4</f>
        <v>5.6962025316455694E-2</v>
      </c>
      <c r="G22" s="47">
        <f>Table2952118[[#This Row],[Number of students in 2021-22]]/Table2952118[[#This Row],[Number of students in 2020-21]]-1</f>
        <v>0.125</v>
      </c>
      <c r="I22" s="30" t="s">
        <v>509</v>
      </c>
      <c r="J22" s="46"/>
      <c r="L22" s="47">
        <f>Table3154120[[#This Row],[Number of Countries Represented ]]/$K$25</f>
        <v>0</v>
      </c>
    </row>
    <row r="23" spans="2:13">
      <c r="B23" s="24">
        <v>6</v>
      </c>
      <c r="C23" s="30" t="s">
        <v>398</v>
      </c>
      <c r="D23" s="46">
        <v>145</v>
      </c>
      <c r="E23" s="46">
        <v>140</v>
      </c>
      <c r="F23" s="47">
        <f>Table2952118[[#This Row],[Number of students in 2021-22]]/$F$4</f>
        <v>4.4303797468354431E-2</v>
      </c>
      <c r="G23" s="47">
        <f>Table2952118[[#This Row],[Number of students in 2021-22]]/Table2952118[[#This Row],[Number of students in 2020-21]]-1</f>
        <v>-3.4482758620689613E-2</v>
      </c>
      <c r="I23" s="30" t="s">
        <v>52</v>
      </c>
      <c r="J23" s="46">
        <v>0</v>
      </c>
      <c r="K23" s="24">
        <v>0</v>
      </c>
      <c r="L23" s="47">
        <f>Table3154120[[#This Row],[Number of Countries Represented ]]/$K$25</f>
        <v>0</v>
      </c>
    </row>
    <row r="24" spans="2:13">
      <c r="B24" s="24">
        <v>7</v>
      </c>
      <c r="C24" s="30" t="s">
        <v>391</v>
      </c>
      <c r="D24" s="46">
        <v>130</v>
      </c>
      <c r="E24" s="46">
        <v>135</v>
      </c>
      <c r="F24" s="47">
        <f>Table2952118[[#This Row],[Number of students in 2021-22]]/$F$4</f>
        <v>4.2721518987341771E-2</v>
      </c>
      <c r="G24" s="47">
        <f>Table2952118[[#This Row],[Number of students in 2021-22]]/Table2952118[[#This Row],[Number of students in 2020-21]]-1</f>
        <v>3.8461538461538547E-2</v>
      </c>
      <c r="I24" s="30" t="s">
        <v>53</v>
      </c>
      <c r="J24" s="46">
        <v>45</v>
      </c>
      <c r="K24" s="24">
        <v>2</v>
      </c>
      <c r="L24" s="47">
        <f>Table3154120[[#This Row],[Number of Countries Represented ]]/$K$25</f>
        <v>0.15384615384615385</v>
      </c>
    </row>
    <row r="25" spans="2:13">
      <c r="B25" s="24">
        <v>8</v>
      </c>
      <c r="C25" s="30" t="s">
        <v>404</v>
      </c>
      <c r="D25" s="46">
        <v>110</v>
      </c>
      <c r="E25" s="46">
        <v>110</v>
      </c>
      <c r="F25" s="47">
        <f>Table2952118[[#This Row],[Number of students in 2021-22]]/$F$4</f>
        <v>3.4810126582278479E-2</v>
      </c>
      <c r="G25" s="47">
        <f>Table2952118[[#This Row],[Number of students in 2021-22]]/Table2952118[[#This Row],[Number of students in 2020-21]]-1</f>
        <v>0</v>
      </c>
      <c r="I25" s="30" t="s">
        <v>54</v>
      </c>
      <c r="J25" s="46">
        <v>3160</v>
      </c>
      <c r="K25" s="24">
        <v>13</v>
      </c>
      <c r="L25" s="47">
        <f>Table3154120[[#This Row],[Number of Countries Represented ]]/$K$25</f>
        <v>1</v>
      </c>
    </row>
    <row r="26" spans="2:13">
      <c r="B26" s="24">
        <v>9</v>
      </c>
      <c r="C26" s="30" t="s">
        <v>421</v>
      </c>
      <c r="D26" s="46">
        <v>45</v>
      </c>
      <c r="E26" s="46">
        <v>50</v>
      </c>
      <c r="F26" s="47">
        <f>Table2952118[[#This Row],[Number of students in 2021-22]]/$F$4</f>
        <v>1.5822784810126583E-2</v>
      </c>
      <c r="G26" s="47">
        <f>Table2952118[[#This Row],[Number of students in 2021-22]]/Table2952118[[#This Row],[Number of students in 2020-21]]-1</f>
        <v>0.11111111111111116</v>
      </c>
    </row>
    <row r="27" spans="2:13">
      <c r="B27" s="24">
        <v>10</v>
      </c>
      <c r="C27" s="30" t="s">
        <v>435</v>
      </c>
      <c r="D27" s="46">
        <v>35</v>
      </c>
      <c r="E27" s="46">
        <v>35</v>
      </c>
      <c r="F27" s="47">
        <f>Table2952118[[#This Row],[Number of students in 2021-22]]/$F$4</f>
        <v>1.1075949367088608E-2</v>
      </c>
      <c r="G27" s="47">
        <f>Table2952118[[#This Row],[Number of students in 2021-22]]/Table2952118[[#This Row],[Number of students in 2020-21]]-1</f>
        <v>0</v>
      </c>
    </row>
    <row r="28" spans="2:13" ht="37.35" customHeight="1">
      <c r="C28" s="30"/>
      <c r="D28" s="46"/>
      <c r="E28" s="46"/>
      <c r="F28" s="47"/>
      <c r="G28" s="47"/>
      <c r="I28" s="216" t="s">
        <v>743</v>
      </c>
      <c r="J28" s="216"/>
      <c r="L28" s="216" t="s">
        <v>744</v>
      </c>
      <c r="M28" s="216"/>
    </row>
    <row r="29" spans="2:13" ht="14.1" customHeight="1">
      <c r="C29" s="30"/>
      <c r="D29" s="46"/>
      <c r="E29" s="46"/>
      <c r="F29" s="47"/>
      <c r="G29" s="47"/>
      <c r="I29" s="50" t="s">
        <v>551</v>
      </c>
      <c r="J29" s="51" t="s">
        <v>533</v>
      </c>
      <c r="L29" s="50" t="s">
        <v>551</v>
      </c>
      <c r="M29" s="51" t="s">
        <v>533</v>
      </c>
    </row>
    <row r="30" spans="2:13">
      <c r="C30" s="30"/>
      <c r="D30" s="46"/>
      <c r="E30" s="46"/>
      <c r="F30" s="47"/>
      <c r="G30" s="47"/>
      <c r="I30" s="30" t="s">
        <v>323</v>
      </c>
      <c r="J30" s="46">
        <v>450</v>
      </c>
      <c r="L30" s="104" t="s">
        <v>323</v>
      </c>
      <c r="M30" s="105">
        <v>45</v>
      </c>
    </row>
    <row r="31" spans="2:13">
      <c r="B31" s="216" t="s">
        <v>745</v>
      </c>
      <c r="C31" s="216"/>
      <c r="D31" s="216"/>
      <c r="E31" s="216"/>
      <c r="F31" s="216"/>
      <c r="G31" s="216"/>
      <c r="I31" s="30" t="s">
        <v>337</v>
      </c>
      <c r="J31" s="46">
        <v>120</v>
      </c>
      <c r="L31" s="104" t="s">
        <v>369</v>
      </c>
      <c r="M31" s="105">
        <v>0</v>
      </c>
    </row>
    <row r="32" spans="2:13">
      <c r="B32" s="45" t="s">
        <v>551</v>
      </c>
      <c r="C32" s="48" t="s">
        <v>75</v>
      </c>
      <c r="D32" s="48" t="s">
        <v>77</v>
      </c>
      <c r="E32" s="48" t="s">
        <v>79</v>
      </c>
      <c r="F32" s="48" t="s">
        <v>81</v>
      </c>
      <c r="G32" s="48" t="s">
        <v>83</v>
      </c>
      <c r="I32" s="30" t="s">
        <v>369</v>
      </c>
      <c r="J32" s="46">
        <v>5</v>
      </c>
      <c r="L32" s="30"/>
      <c r="M32" s="46"/>
    </row>
    <row r="33" spans="2:23">
      <c r="B33" s="15" t="s">
        <v>323</v>
      </c>
      <c r="C33" s="16">
        <v>355</v>
      </c>
      <c r="D33" s="16">
        <v>580</v>
      </c>
      <c r="E33" s="16">
        <v>750</v>
      </c>
      <c r="F33" s="16">
        <v>965</v>
      </c>
      <c r="G33" s="16">
        <v>1005</v>
      </c>
      <c r="J33" s="56"/>
    </row>
    <row r="34" spans="2:23">
      <c r="B34" s="15" t="s">
        <v>337</v>
      </c>
      <c r="C34" s="16">
        <v>505</v>
      </c>
      <c r="D34" s="16">
        <v>520</v>
      </c>
      <c r="E34" s="16">
        <v>630</v>
      </c>
      <c r="F34" s="16">
        <v>740</v>
      </c>
      <c r="G34" s="16">
        <v>750</v>
      </c>
    </row>
    <row r="35" spans="2:23">
      <c r="B35" s="15" t="s">
        <v>356</v>
      </c>
      <c r="C35" s="16">
        <v>270</v>
      </c>
      <c r="D35" s="16">
        <v>285</v>
      </c>
      <c r="E35" s="16">
        <v>335</v>
      </c>
      <c r="F35" s="16">
        <v>395</v>
      </c>
      <c r="G35" s="16">
        <v>405</v>
      </c>
    </row>
    <row r="36" spans="2:23" ht="35.450000000000003" customHeight="1">
      <c r="B36" s="15" t="s">
        <v>369</v>
      </c>
      <c r="C36" s="16">
        <v>210</v>
      </c>
      <c r="D36" s="16">
        <v>200</v>
      </c>
      <c r="E36" s="16">
        <v>225</v>
      </c>
      <c r="F36" s="16">
        <v>275</v>
      </c>
      <c r="G36" s="16">
        <v>285</v>
      </c>
      <c r="I36" s="216" t="s">
        <v>746</v>
      </c>
      <c r="J36" s="216"/>
    </row>
    <row r="37" spans="2:23" ht="15">
      <c r="B37" s="15" t="s">
        <v>385</v>
      </c>
      <c r="C37" s="16">
        <v>90</v>
      </c>
      <c r="D37" s="16">
        <v>95</v>
      </c>
      <c r="E37" s="16">
        <v>125</v>
      </c>
      <c r="F37" s="16">
        <v>160</v>
      </c>
      <c r="G37" s="16">
        <v>180</v>
      </c>
      <c r="I37" s="50" t="s">
        <v>551</v>
      </c>
      <c r="J37" s="51" t="s">
        <v>533</v>
      </c>
    </row>
    <row r="38" spans="2:23">
      <c r="C38" s="30"/>
      <c r="D38" s="46"/>
      <c r="E38" s="46"/>
      <c r="F38" s="47"/>
      <c r="G38" s="47"/>
      <c r="I38" s="30" t="s">
        <v>337</v>
      </c>
      <c r="J38" s="46">
        <v>630</v>
      </c>
    </row>
    <row r="39" spans="2:23">
      <c r="C39" s="30"/>
      <c r="D39" s="46"/>
      <c r="E39" s="46"/>
      <c r="F39" s="47"/>
      <c r="G39" s="47"/>
      <c r="I39" s="30" t="s">
        <v>323</v>
      </c>
      <c r="J39" s="46">
        <v>515</v>
      </c>
    </row>
    <row r="40" spans="2:23">
      <c r="C40" s="30"/>
      <c r="D40" s="46"/>
      <c r="E40" s="46"/>
      <c r="F40" s="47"/>
      <c r="G40" s="47"/>
      <c r="I40" s="30" t="s">
        <v>356</v>
      </c>
      <c r="J40" s="46">
        <v>400</v>
      </c>
    </row>
    <row r="41" spans="2:23">
      <c r="C41" s="30"/>
      <c r="D41" s="46"/>
      <c r="E41" s="46"/>
      <c r="F41" s="47" t="s">
        <v>747</v>
      </c>
      <c r="G41" s="47"/>
    </row>
    <row r="42" spans="2:23">
      <c r="C42" s="30"/>
      <c r="D42" s="46"/>
      <c r="E42" s="46"/>
      <c r="F42" s="47"/>
      <c r="G42" s="47"/>
    </row>
    <row r="43" spans="2:23">
      <c r="C43" s="30"/>
      <c r="D43" s="46"/>
      <c r="E43" s="46"/>
      <c r="F43" s="47"/>
      <c r="G43" s="47"/>
    </row>
    <row r="44" spans="2:23" s="49" customFormat="1" ht="15">
      <c r="B44" s="138" t="s">
        <v>512</v>
      </c>
    </row>
    <row r="47" spans="2:23" ht="14.1" customHeight="1">
      <c r="G47" s="204" t="s">
        <v>748</v>
      </c>
      <c r="H47" s="204"/>
      <c r="I47" s="204"/>
      <c r="J47" s="204"/>
      <c r="L47" s="204" t="s">
        <v>749</v>
      </c>
      <c r="M47" s="204"/>
      <c r="N47" s="204"/>
      <c r="O47" s="204"/>
      <c r="Q47" s="210" t="s">
        <v>737</v>
      </c>
      <c r="R47" s="210"/>
      <c r="S47" s="210"/>
      <c r="T47" s="210"/>
      <c r="U47" s="210"/>
      <c r="V47" s="210"/>
      <c r="W47" s="210"/>
    </row>
    <row r="48" spans="2:23" ht="24" customHeight="1">
      <c r="G48" s="204"/>
      <c r="H48" s="204"/>
      <c r="I48" s="204"/>
      <c r="J48" s="204"/>
      <c r="L48" s="204"/>
      <c r="M48" s="204"/>
      <c r="N48" s="204"/>
      <c r="O48" s="204"/>
      <c r="Q48" s="210"/>
      <c r="R48" s="210"/>
      <c r="S48" s="210"/>
      <c r="T48" s="210"/>
      <c r="U48" s="210"/>
      <c r="V48" s="210"/>
      <c r="W48" s="210"/>
    </row>
    <row r="49" spans="17:23" ht="14.45" customHeight="1">
      <c r="Q49" s="211" t="s">
        <v>559</v>
      </c>
      <c r="R49" s="213" t="s">
        <v>560</v>
      </c>
      <c r="S49" s="214"/>
      <c r="T49" s="214"/>
      <c r="U49" s="214" t="s">
        <v>561</v>
      </c>
      <c r="V49" s="214"/>
      <c r="W49" s="214"/>
    </row>
    <row r="50" spans="17:23" ht="15">
      <c r="Q50" s="212"/>
      <c r="R50" s="80" t="s">
        <v>562</v>
      </c>
      <c r="S50" s="80" t="s">
        <v>563</v>
      </c>
      <c r="T50" s="80" t="s">
        <v>750</v>
      </c>
      <c r="U50" s="80" t="s">
        <v>562</v>
      </c>
      <c r="V50" s="80" t="s">
        <v>563</v>
      </c>
      <c r="W50" s="80" t="s">
        <v>751</v>
      </c>
    </row>
    <row r="51" spans="17:23">
      <c r="Q51" s="81">
        <v>1</v>
      </c>
      <c r="R51" s="82" t="s">
        <v>337</v>
      </c>
      <c r="S51" s="94">
        <v>360</v>
      </c>
      <c r="T51" s="98">
        <f>S51/$F$8</f>
        <v>0.26373626373626374</v>
      </c>
      <c r="U51" s="87" t="s">
        <v>323</v>
      </c>
      <c r="V51" s="83">
        <v>690</v>
      </c>
      <c r="W51" s="98">
        <f>V51/$F$9</f>
        <v>0.38461538461538464</v>
      </c>
    </row>
    <row r="52" spans="17:23">
      <c r="Q52" s="88">
        <v>2</v>
      </c>
      <c r="R52" s="92" t="s">
        <v>323</v>
      </c>
      <c r="S52" s="95">
        <v>315</v>
      </c>
      <c r="T52" s="98">
        <f t="shared" ref="T52:T60" si="0">S52/$F$8</f>
        <v>0.23076923076923078</v>
      </c>
      <c r="U52" s="82" t="s">
        <v>337</v>
      </c>
      <c r="V52" s="96">
        <v>390</v>
      </c>
      <c r="W52" s="98">
        <f t="shared" ref="W52:W60" si="1">V52/$F$9</f>
        <v>0.21739130434782608</v>
      </c>
    </row>
    <row r="53" spans="17:23">
      <c r="Q53" s="89">
        <v>3</v>
      </c>
      <c r="R53" s="92" t="s">
        <v>356</v>
      </c>
      <c r="S53" s="95">
        <v>300</v>
      </c>
      <c r="T53" s="98">
        <f t="shared" si="0"/>
        <v>0.21978021978021978</v>
      </c>
      <c r="U53" s="93" t="s">
        <v>369</v>
      </c>
      <c r="V53" s="95">
        <v>215</v>
      </c>
      <c r="W53" s="98">
        <f t="shared" si="1"/>
        <v>0.11984392419175027</v>
      </c>
    </row>
    <row r="54" spans="17:23">
      <c r="Q54" s="81">
        <v>4</v>
      </c>
      <c r="R54" s="86" t="s">
        <v>391</v>
      </c>
      <c r="S54" s="95">
        <v>105</v>
      </c>
      <c r="T54" s="98">
        <f t="shared" si="0"/>
        <v>7.6923076923076927E-2</v>
      </c>
      <c r="U54" s="93" t="s">
        <v>385</v>
      </c>
      <c r="V54" s="83">
        <v>125</v>
      </c>
      <c r="W54" s="98">
        <f t="shared" si="1"/>
        <v>6.967670011148272E-2</v>
      </c>
    </row>
    <row r="55" spans="17:23">
      <c r="Q55" s="90">
        <v>5</v>
      </c>
      <c r="R55" s="93" t="s">
        <v>369</v>
      </c>
      <c r="S55" s="83">
        <v>70</v>
      </c>
      <c r="T55" s="98">
        <f t="shared" si="0"/>
        <v>5.128205128205128E-2</v>
      </c>
      <c r="U55" s="93" t="s">
        <v>356</v>
      </c>
      <c r="V55" s="95">
        <v>105</v>
      </c>
      <c r="W55" s="98">
        <f t="shared" si="1"/>
        <v>5.8528428093645488E-2</v>
      </c>
    </row>
    <row r="56" spans="17:23">
      <c r="Q56" s="88">
        <v>6</v>
      </c>
      <c r="R56" s="85" t="s">
        <v>398</v>
      </c>
      <c r="S56" s="96">
        <v>60</v>
      </c>
      <c r="T56" s="98">
        <f t="shared" si="0"/>
        <v>4.3956043956043959E-2</v>
      </c>
      <c r="U56" s="93" t="s">
        <v>398</v>
      </c>
      <c r="V56" s="83">
        <v>80</v>
      </c>
      <c r="W56" s="98">
        <f t="shared" si="1"/>
        <v>4.4593088071348944E-2</v>
      </c>
    </row>
    <row r="57" spans="17:23">
      <c r="Q57" s="90">
        <v>7</v>
      </c>
      <c r="R57" s="84" t="s">
        <v>385</v>
      </c>
      <c r="S57" s="96">
        <v>55</v>
      </c>
      <c r="T57" s="98">
        <f t="shared" si="0"/>
        <v>4.0293040293040296E-2</v>
      </c>
      <c r="U57" s="93" t="s">
        <v>404</v>
      </c>
      <c r="V57" s="95">
        <v>70</v>
      </c>
      <c r="W57" s="98">
        <f t="shared" si="1"/>
        <v>3.901895206243032E-2</v>
      </c>
    </row>
    <row r="58" spans="17:23">
      <c r="Q58" s="88">
        <v>8</v>
      </c>
      <c r="R58" s="85" t="s">
        <v>404</v>
      </c>
      <c r="S58" s="96">
        <v>40</v>
      </c>
      <c r="T58" s="98">
        <f t="shared" si="0"/>
        <v>2.9304029304029304E-2</v>
      </c>
      <c r="U58" s="93" t="s">
        <v>435</v>
      </c>
      <c r="V58" s="95">
        <v>35</v>
      </c>
      <c r="W58" s="98">
        <f t="shared" si="1"/>
        <v>1.950947603121516E-2</v>
      </c>
    </row>
    <row r="59" spans="17:23">
      <c r="Q59" s="91">
        <v>9</v>
      </c>
      <c r="R59" s="84" t="s">
        <v>421</v>
      </c>
      <c r="S59" s="96">
        <v>35</v>
      </c>
      <c r="T59" s="98">
        <f t="shared" si="0"/>
        <v>2.564102564102564E-2</v>
      </c>
      <c r="U59" s="93" t="s">
        <v>391</v>
      </c>
      <c r="V59" s="83">
        <v>30</v>
      </c>
      <c r="W59" s="98">
        <f t="shared" si="1"/>
        <v>1.6722408026755852E-2</v>
      </c>
    </row>
    <row r="60" spans="17:23">
      <c r="Q60" s="81">
        <v>10</v>
      </c>
      <c r="R60" s="84" t="s">
        <v>434</v>
      </c>
      <c r="S60" s="96">
        <v>15</v>
      </c>
      <c r="T60" s="98">
        <f t="shared" si="0"/>
        <v>1.098901098901099E-2</v>
      </c>
      <c r="U60" s="82" t="s">
        <v>447</v>
      </c>
      <c r="V60" s="96">
        <v>20</v>
      </c>
      <c r="W60" s="98">
        <f t="shared" si="1"/>
        <v>1.1148272017837236E-2</v>
      </c>
    </row>
    <row r="67" spans="7:16">
      <c r="P67" s="47"/>
    </row>
    <row r="69" spans="7:16">
      <c r="P69" s="47"/>
    </row>
    <row r="78" spans="7:16" ht="14.1" customHeight="1">
      <c r="G78" s="205" t="s">
        <v>752</v>
      </c>
      <c r="H78" s="205"/>
      <c r="I78" s="205"/>
      <c r="J78" s="205"/>
      <c r="L78" s="204" t="s">
        <v>753</v>
      </c>
      <c r="M78" s="204"/>
      <c r="N78" s="204"/>
      <c r="O78" s="204"/>
    </row>
    <row r="79" spans="7:16" ht="14.1" customHeight="1">
      <c r="G79" s="205"/>
      <c r="H79" s="205"/>
      <c r="I79" s="205"/>
      <c r="J79" s="205"/>
      <c r="L79" s="204"/>
      <c r="M79" s="204"/>
      <c r="N79" s="204"/>
      <c r="O79" s="204"/>
    </row>
    <row r="80" spans="7:16" ht="71.25">
      <c r="G80" s="73" t="s">
        <v>568</v>
      </c>
      <c r="H80" s="40" t="s">
        <v>569</v>
      </c>
      <c r="I80" s="40" t="s">
        <v>570</v>
      </c>
      <c r="J80" s="40" t="s">
        <v>571</v>
      </c>
      <c r="L80" s="119" t="s">
        <v>572</v>
      </c>
      <c r="M80" s="119" t="s">
        <v>563</v>
      </c>
      <c r="N80" s="119" t="s">
        <v>754</v>
      </c>
      <c r="O80" s="119" t="s">
        <v>574</v>
      </c>
    </row>
    <row r="81" spans="7:15" ht="15">
      <c r="G81" s="72" t="s">
        <v>323</v>
      </c>
      <c r="H81" s="59">
        <v>1005</v>
      </c>
      <c r="I81" s="64">
        <v>0.31803797468354428</v>
      </c>
      <c r="J81" s="70">
        <v>3.6082474226804218E-2</v>
      </c>
      <c r="L81" s="206" t="s">
        <v>51</v>
      </c>
      <c r="M81" s="208">
        <v>585</v>
      </c>
      <c r="N81" s="209" t="s">
        <v>755</v>
      </c>
      <c r="O81" s="106" t="s">
        <v>323</v>
      </c>
    </row>
    <row r="82" spans="7:15" ht="15">
      <c r="G82" s="72" t="s">
        <v>337</v>
      </c>
      <c r="H82" s="61">
        <v>750</v>
      </c>
      <c r="I82" s="60">
        <v>0.23734177215189872</v>
      </c>
      <c r="J82" s="70">
        <v>1.3513513513513598E-2</v>
      </c>
      <c r="L82" s="207"/>
      <c r="M82" s="193"/>
      <c r="N82" s="209"/>
      <c r="O82" s="107" t="s">
        <v>337</v>
      </c>
    </row>
    <row r="83" spans="7:15" ht="15">
      <c r="G83" s="72" t="s">
        <v>356</v>
      </c>
      <c r="H83" s="63">
        <v>405</v>
      </c>
      <c r="I83" s="68">
        <v>0.12816455696202531</v>
      </c>
      <c r="J83" s="67">
        <v>2.5316455696202445E-2</v>
      </c>
      <c r="L83" s="207"/>
      <c r="M83" s="193"/>
      <c r="N83" s="209"/>
      <c r="O83" s="108" t="s">
        <v>369</v>
      </c>
    </row>
    <row r="84" spans="7:15" ht="15">
      <c r="G84" s="72" t="s">
        <v>369</v>
      </c>
      <c r="H84" s="62">
        <v>285</v>
      </c>
      <c r="I84" s="60">
        <v>9.0189873417721514E-2</v>
      </c>
      <c r="J84" s="67">
        <v>3.6363636363636376E-2</v>
      </c>
      <c r="L84" s="189" t="s">
        <v>50</v>
      </c>
      <c r="M84" s="198">
        <v>2530</v>
      </c>
      <c r="N84" s="200" t="s">
        <v>756</v>
      </c>
      <c r="O84" s="134" t="s">
        <v>337</v>
      </c>
    </row>
    <row r="85" spans="7:15" ht="15">
      <c r="G85" s="72" t="s">
        <v>385</v>
      </c>
      <c r="H85" s="59">
        <v>180</v>
      </c>
      <c r="I85" s="66">
        <v>5.6962025316455694E-2</v>
      </c>
      <c r="J85" s="67">
        <v>0.125</v>
      </c>
      <c r="L85" s="190"/>
      <c r="M85" s="193"/>
      <c r="N85" s="201"/>
      <c r="O85" s="107" t="s">
        <v>323</v>
      </c>
    </row>
    <row r="86" spans="7:15" ht="15">
      <c r="G86" s="72" t="s">
        <v>398</v>
      </c>
      <c r="H86" s="63">
        <v>140</v>
      </c>
      <c r="I86" s="66">
        <v>4.4303797468354431E-2</v>
      </c>
      <c r="J86" s="70">
        <v>-3.4482758620689613E-2</v>
      </c>
      <c r="L86" s="191"/>
      <c r="M86" s="203"/>
      <c r="N86" s="201"/>
      <c r="O86" s="134" t="s">
        <v>356</v>
      </c>
    </row>
    <row r="87" spans="7:15" ht="15">
      <c r="G87" s="72" t="s">
        <v>391</v>
      </c>
      <c r="H87" s="62">
        <v>135</v>
      </c>
      <c r="I87" s="65">
        <v>4.2721518987341771E-2</v>
      </c>
      <c r="J87" s="67">
        <v>3.8461538461538547E-2</v>
      </c>
      <c r="L87" s="121" t="s">
        <v>53</v>
      </c>
      <c r="M87" s="74">
        <v>45</v>
      </c>
      <c r="N87" s="77" t="s">
        <v>757</v>
      </c>
      <c r="O87" s="112" t="s">
        <v>323</v>
      </c>
    </row>
    <row r="88" spans="7:15" ht="15">
      <c r="G88" s="72" t="s">
        <v>404</v>
      </c>
      <c r="H88" s="62">
        <v>110</v>
      </c>
      <c r="I88" s="66">
        <v>3.4810126582278479E-2</v>
      </c>
      <c r="J88" s="71">
        <v>0</v>
      </c>
      <c r="L88" s="122"/>
      <c r="M88" s="123"/>
      <c r="N88" s="124"/>
      <c r="O88" s="113" t="s">
        <v>369</v>
      </c>
    </row>
    <row r="89" spans="7:15" ht="15">
      <c r="G89" s="72" t="s">
        <v>421</v>
      </c>
      <c r="H89" s="59">
        <v>50</v>
      </c>
      <c r="I89" s="68">
        <v>1.5822784810126583E-2</v>
      </c>
      <c r="J89" s="60">
        <v>0.11111111111111116</v>
      </c>
      <c r="L89" s="125" t="s">
        <v>578</v>
      </c>
      <c r="M89" s="75">
        <v>0</v>
      </c>
      <c r="N89" s="76" t="s">
        <v>630</v>
      </c>
      <c r="O89" s="114" t="s">
        <v>552</v>
      </c>
    </row>
    <row r="90" spans="7:15" ht="15">
      <c r="G90" s="72" t="s">
        <v>435</v>
      </c>
      <c r="H90" s="59">
        <v>35</v>
      </c>
      <c r="I90" s="60">
        <v>1.1075949367088608E-2</v>
      </c>
      <c r="J90" s="69">
        <v>0</v>
      </c>
      <c r="L90" s="126" t="s">
        <v>509</v>
      </c>
      <c r="M90" s="127"/>
      <c r="N90" s="131"/>
      <c r="O90" s="114" t="s">
        <v>552</v>
      </c>
    </row>
    <row r="93" spans="7:15">
      <c r="N93" s="47"/>
    </row>
    <row r="97" spans="12:14">
      <c r="L97" s="128"/>
      <c r="N97" s="129"/>
    </row>
    <row r="98" spans="12:14">
      <c r="L98" s="128"/>
      <c r="N98" s="129"/>
    </row>
    <row r="99" spans="12:14">
      <c r="L99" s="128"/>
      <c r="N99" s="129"/>
    </row>
    <row r="100" spans="12:14">
      <c r="L100" s="128"/>
      <c r="N100" s="129"/>
    </row>
    <row r="101" spans="12:14">
      <c r="L101" s="128"/>
      <c r="N101" s="129"/>
    </row>
  </sheetData>
  <mergeCells count="25">
    <mergeCell ref="B31:G31"/>
    <mergeCell ref="I36:J36"/>
    <mergeCell ref="B3:E3"/>
    <mergeCell ref="I3:M3"/>
    <mergeCell ref="B4:E4"/>
    <mergeCell ref="B6:C6"/>
    <mergeCell ref="E6:F6"/>
    <mergeCell ref="B16:G16"/>
    <mergeCell ref="Q47:W48"/>
    <mergeCell ref="Q49:Q50"/>
    <mergeCell ref="R49:T49"/>
    <mergeCell ref="U49:W49"/>
    <mergeCell ref="I18:L18"/>
    <mergeCell ref="I28:J28"/>
    <mergeCell ref="L28:M28"/>
    <mergeCell ref="L84:L86"/>
    <mergeCell ref="M84:M86"/>
    <mergeCell ref="N84:N86"/>
    <mergeCell ref="G47:J48"/>
    <mergeCell ref="L47:O48"/>
    <mergeCell ref="G78:J79"/>
    <mergeCell ref="L78:O79"/>
    <mergeCell ref="L81:L83"/>
    <mergeCell ref="M81:M83"/>
    <mergeCell ref="N81:N83"/>
  </mergeCells>
  <conditionalFormatting sqref="G18:G31 G38:G43">
    <cfRule type="cellIs" dxfId="3" priority="2" operator="greaterThan">
      <formula>0</formula>
    </cfRule>
    <cfRule type="cellIs" dxfId="2" priority="3" operator="lessThan">
      <formula>0</formula>
    </cfRule>
    <cfRule type="cellIs" dxfId="1" priority="4" operator="greaterThan">
      <formula>"o"</formula>
    </cfRule>
  </conditionalFormatting>
  <conditionalFormatting sqref="L89:L90 L87">
    <cfRule type="duplicateValues" dxfId="0" priority="1"/>
  </conditionalFormatting>
  <hyperlinks>
    <hyperlink ref="A1" location="Contents!A1" display="Contents" xr:uid="{FB8C28CD-F887-47FA-9106-7880EB0FA97F}"/>
  </hyperlinks>
  <pageMargins left="0.7" right="0.7" top="0.75" bottom="0.75" header="0.3" footer="0.3"/>
  <pageSetup paperSize="9" orientation="portrait" verticalDpi="0" r:id="rId1"/>
  <drawing r:id="rId2"/>
  <tableParts count="9">
    <tablePart r:id="rId3"/>
    <tablePart r:id="rId4"/>
    <tablePart r:id="rId5"/>
    <tablePart r:id="rId6"/>
    <tablePart r:id="rId7"/>
    <tablePart r:id="rId8"/>
    <tablePart r:id="rId9"/>
    <tablePart r:id="rId10"/>
    <tablePart r:id="rId1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1705C3-A94C-4F5B-B91E-B69FE99EF2E7}">
  <sheetPr>
    <tabColor rgb="FF96E9EA"/>
  </sheetPr>
  <dimension ref="A1:A9"/>
  <sheetViews>
    <sheetView workbookViewId="0">
      <selection activeCell="J3" sqref="J3:K12"/>
    </sheetView>
  </sheetViews>
  <sheetFormatPr defaultRowHeight="15"/>
  <sheetData>
    <row r="1" spans="1:1">
      <c r="A1" t="s">
        <v>33</v>
      </c>
    </row>
    <row r="9" spans="1:1">
      <c r="A9" s="2" t="s">
        <v>32</v>
      </c>
    </row>
  </sheetData>
  <hyperlinks>
    <hyperlink ref="A9" location="Contents!A1" display="Contents" xr:uid="{C13A4D84-3982-4860-8869-135EAA40946D}"/>
  </hyperlinks>
  <pageMargins left="0.7" right="0.7" top="0.75" bottom="0.75" header="0.3" footer="0.3"/>
  <pageSetup paperSize="9" orientation="portrait" verticalDpi="0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0B3919-347F-4CED-8D4D-C9F2A779ED60}">
  <sheetPr>
    <tabColor rgb="FF00529B"/>
  </sheetPr>
  <dimension ref="A1:AD167"/>
  <sheetViews>
    <sheetView topLeftCell="H1" zoomScale="74" zoomScaleNormal="74" workbookViewId="0">
      <selection activeCell="S4" sqref="S4"/>
    </sheetView>
  </sheetViews>
  <sheetFormatPr defaultColWidth="9.85546875" defaultRowHeight="14.25"/>
  <cols>
    <col min="1" max="1" width="8.5703125" style="5" bestFit="1" customWidth="1"/>
    <col min="2" max="2" width="28.140625" style="5" customWidth="1"/>
    <col min="3" max="3" width="21.85546875" style="5" bestFit="1" customWidth="1"/>
    <col min="4" max="4" width="17.5703125" style="5" bestFit="1" customWidth="1"/>
    <col min="5" max="5" width="12.42578125" style="5" bestFit="1" customWidth="1"/>
    <col min="6" max="6" width="21.42578125" style="5" bestFit="1" customWidth="1"/>
    <col min="7" max="7" width="13.140625" style="5" bestFit="1" customWidth="1"/>
    <col min="8" max="8" width="17.5703125" style="5" bestFit="1" customWidth="1"/>
    <col min="9" max="9" width="12.42578125" style="5" bestFit="1" customWidth="1"/>
    <col min="10" max="10" width="21.42578125" style="5" bestFit="1" customWidth="1"/>
    <col min="11" max="11" width="9.85546875" style="5"/>
    <col min="12" max="12" width="6.5703125" style="5" customWidth="1"/>
    <col min="13" max="13" width="45.85546875" style="5" bestFit="1" customWidth="1"/>
    <col min="14" max="14" width="18" style="5" bestFit="1" customWidth="1"/>
    <col min="15" max="15" width="15.140625" style="5" bestFit="1" customWidth="1"/>
    <col min="16" max="16" width="18.140625" style="5" bestFit="1" customWidth="1"/>
    <col min="17" max="17" width="20.42578125" style="5" bestFit="1" customWidth="1"/>
    <col min="18" max="18" width="24.5703125" style="5" bestFit="1" customWidth="1"/>
    <col min="19" max="19" width="14.140625" style="5" bestFit="1" customWidth="1"/>
    <col min="20" max="20" width="21.140625" style="5" bestFit="1" customWidth="1"/>
    <col min="21" max="21" width="9.85546875" style="5"/>
    <col min="22" max="22" width="9.140625" style="5" customWidth="1"/>
    <col min="23" max="23" width="41.85546875" style="5" bestFit="1" customWidth="1"/>
    <col min="24" max="24" width="17.85546875" style="5" bestFit="1" customWidth="1"/>
    <col min="25" max="25" width="14.140625" style="5" bestFit="1" customWidth="1"/>
    <col min="26" max="26" width="17.85546875" style="5" bestFit="1" customWidth="1"/>
    <col min="27" max="27" width="20.140625" style="5" bestFit="1" customWidth="1"/>
    <col min="28" max="28" width="23.85546875" style="5" bestFit="1" customWidth="1"/>
    <col min="29" max="29" width="13.85546875" style="5" bestFit="1" customWidth="1"/>
    <col min="30" max="30" width="20.85546875" style="5" bestFit="1" customWidth="1"/>
    <col min="31" max="16384" width="9.85546875" style="5"/>
  </cols>
  <sheetData>
    <row r="1" spans="1:30">
      <c r="A1" s="4" t="s">
        <v>32</v>
      </c>
    </row>
    <row r="2" spans="1:30" ht="15">
      <c r="A2" s="4"/>
      <c r="B2" s="36" t="s">
        <v>758</v>
      </c>
      <c r="L2" s="25" t="s">
        <v>759</v>
      </c>
      <c r="V2" s="25" t="s">
        <v>760</v>
      </c>
    </row>
    <row r="3" spans="1:30">
      <c r="L3" s="33"/>
      <c r="M3" s="22"/>
      <c r="N3" s="31" t="s">
        <v>761</v>
      </c>
      <c r="O3" s="31"/>
      <c r="P3" s="31"/>
      <c r="Q3" s="31"/>
      <c r="R3" s="31"/>
      <c r="S3" s="23"/>
      <c r="V3" s="33"/>
      <c r="W3" s="22"/>
      <c r="X3" s="31" t="s">
        <v>761</v>
      </c>
      <c r="Y3" s="31"/>
      <c r="Z3" s="31"/>
      <c r="AA3" s="31"/>
      <c r="AB3" s="31"/>
      <c r="AC3" s="23"/>
    </row>
    <row r="4" spans="1:30">
      <c r="L4" s="24" t="s">
        <v>525</v>
      </c>
      <c r="M4" s="17" t="s">
        <v>72</v>
      </c>
      <c r="N4" s="17" t="s">
        <v>55</v>
      </c>
      <c r="O4" s="17" t="s">
        <v>762</v>
      </c>
      <c r="P4" s="17" t="s">
        <v>763</v>
      </c>
      <c r="Q4" s="17" t="s">
        <v>764</v>
      </c>
      <c r="R4" s="17" t="s">
        <v>765</v>
      </c>
      <c r="S4" s="34" t="s">
        <v>766</v>
      </c>
      <c r="T4" s="17" t="s">
        <v>767</v>
      </c>
      <c r="V4" s="24" t="s">
        <v>525</v>
      </c>
      <c r="W4" s="17" t="s">
        <v>72</v>
      </c>
      <c r="X4" s="17" t="s">
        <v>55</v>
      </c>
      <c r="Y4" s="17" t="s">
        <v>762</v>
      </c>
      <c r="Z4" s="17" t="s">
        <v>763</v>
      </c>
      <c r="AA4" s="17" t="s">
        <v>764</v>
      </c>
      <c r="AB4" s="17" t="s">
        <v>765</v>
      </c>
      <c r="AC4" s="17" t="s">
        <v>766</v>
      </c>
      <c r="AD4" s="17" t="s">
        <v>533</v>
      </c>
    </row>
    <row r="5" spans="1:30">
      <c r="L5" s="24">
        <v>1</v>
      </c>
      <c r="M5" s="18" t="s">
        <v>76</v>
      </c>
      <c r="N5" s="18" t="s">
        <v>59</v>
      </c>
      <c r="O5" s="18" t="s">
        <v>768</v>
      </c>
      <c r="P5" s="18" t="s">
        <v>768</v>
      </c>
      <c r="Q5" s="18" t="s">
        <v>768</v>
      </c>
      <c r="R5" s="18" t="s">
        <v>768</v>
      </c>
      <c r="S5" s="30" t="str" cm="1">
        <f t="array" ref="S5">IF(SUMPRODUCT(--ISNUMBER(FIND("Member",O5:R5))),"No","Yes")</f>
        <v>Yes</v>
      </c>
      <c r="T5" s="7">
        <v>50275</v>
      </c>
      <c r="V5" s="5">
        <v>1</v>
      </c>
      <c r="W5" s="18" t="s">
        <v>76</v>
      </c>
      <c r="X5" s="18" t="s">
        <v>59</v>
      </c>
      <c r="Y5" s="18" t="s">
        <v>768</v>
      </c>
      <c r="Z5" s="18" t="s">
        <v>768</v>
      </c>
      <c r="AA5" s="18" t="s">
        <v>768</v>
      </c>
      <c r="AB5" s="18" t="s">
        <v>768</v>
      </c>
      <c r="AC5" s="30" t="str" cm="1">
        <f t="array" ref="AC5">IF(SUMPRODUCT(--ISNUMBER(FIND("Member",Y5:AB5))),"No","Yes")</f>
        <v>Yes</v>
      </c>
      <c r="AD5" s="7">
        <v>51140</v>
      </c>
    </row>
    <row r="6" spans="1:30">
      <c r="L6" s="24">
        <v>2</v>
      </c>
      <c r="M6" s="18" t="s">
        <v>74</v>
      </c>
      <c r="N6" s="18" t="s">
        <v>59</v>
      </c>
      <c r="O6" s="18" t="s">
        <v>768</v>
      </c>
      <c r="P6" s="18" t="s">
        <v>768</v>
      </c>
      <c r="Q6" s="18" t="s">
        <v>768</v>
      </c>
      <c r="R6" s="18" t="s">
        <v>768</v>
      </c>
      <c r="S6" s="30" t="str" cm="1">
        <f t="array" ref="S6">IF(SUMPRODUCT(--ISNUMBER(FIND("Member",O6:R6))),"No","Yes")</f>
        <v>Yes</v>
      </c>
      <c r="T6" s="7">
        <v>44930</v>
      </c>
      <c r="V6" s="5">
        <v>2</v>
      </c>
      <c r="W6" s="18" t="s">
        <v>74</v>
      </c>
      <c r="X6" s="18" t="s">
        <v>59</v>
      </c>
      <c r="Y6" s="18" t="s">
        <v>768</v>
      </c>
      <c r="Z6" s="18" t="s">
        <v>768</v>
      </c>
      <c r="AA6" s="18" t="s">
        <v>768</v>
      </c>
      <c r="AB6" s="18" t="s">
        <v>768</v>
      </c>
      <c r="AC6" s="30" t="str" cm="1">
        <f t="array" ref="AC6">IF(SUMPRODUCT(--ISNUMBER(FIND("Member",Y6:AB6))),"No","Yes")</f>
        <v>Yes</v>
      </c>
      <c r="AD6" s="7">
        <v>32470</v>
      </c>
    </row>
    <row r="7" spans="1:30">
      <c r="L7" s="24">
        <v>3</v>
      </c>
      <c r="M7" s="18" t="s">
        <v>78</v>
      </c>
      <c r="N7" s="18" t="s">
        <v>59</v>
      </c>
      <c r="O7" s="18" t="s">
        <v>768</v>
      </c>
      <c r="P7" s="18" t="s">
        <v>768</v>
      </c>
      <c r="Q7" s="18" t="s">
        <v>768</v>
      </c>
      <c r="R7" s="18" t="s">
        <v>769</v>
      </c>
      <c r="S7" s="30" t="str" cm="1">
        <f t="array" ref="S7">IF(SUMPRODUCT(--ISNUMBER(FIND("Member",O7:R7))),"No","Yes")</f>
        <v>No</v>
      </c>
      <c r="T7" s="7">
        <v>20530</v>
      </c>
      <c r="V7" s="5">
        <v>3</v>
      </c>
      <c r="W7" s="18" t="s">
        <v>78</v>
      </c>
      <c r="X7" s="18" t="s">
        <v>59</v>
      </c>
      <c r="Y7" s="18" t="s">
        <v>768</v>
      </c>
      <c r="Z7" s="18" t="s">
        <v>768</v>
      </c>
      <c r="AA7" s="18" t="s">
        <v>768</v>
      </c>
      <c r="AB7" s="18" t="s">
        <v>769</v>
      </c>
      <c r="AC7" s="30" t="str" cm="1">
        <f t="array" ref="AC7">IF(SUMPRODUCT(--ISNUMBER(FIND("Member",Y7:AB7))),"No","Yes")</f>
        <v>No</v>
      </c>
      <c r="AD7" s="7">
        <v>20070</v>
      </c>
    </row>
    <row r="8" spans="1:30">
      <c r="L8" s="24">
        <v>4</v>
      </c>
      <c r="M8" s="18" t="s">
        <v>80</v>
      </c>
      <c r="N8" s="18" t="s">
        <v>59</v>
      </c>
      <c r="O8" s="18" t="s">
        <v>768</v>
      </c>
      <c r="P8" s="18" t="s">
        <v>768</v>
      </c>
      <c r="Q8" s="18" t="s">
        <v>769</v>
      </c>
      <c r="R8" s="18" t="s">
        <v>768</v>
      </c>
      <c r="S8" s="30" t="str" cm="1">
        <f t="array" ref="S8">IF(SUMPRODUCT(--ISNUMBER(FIND("Member",O8:R8))),"No","Yes")</f>
        <v>No</v>
      </c>
      <c r="T8" s="7">
        <v>18835</v>
      </c>
      <c r="V8" s="5">
        <v>4</v>
      </c>
      <c r="W8" s="18" t="s">
        <v>88</v>
      </c>
      <c r="X8" s="18" t="s">
        <v>59</v>
      </c>
      <c r="Y8" s="18" t="s">
        <v>768</v>
      </c>
      <c r="Z8" s="18" t="s">
        <v>768</v>
      </c>
      <c r="AA8" s="18" t="s">
        <v>769</v>
      </c>
      <c r="AB8" s="18" t="s">
        <v>768</v>
      </c>
      <c r="AC8" s="30" t="str" cm="1">
        <f t="array" ref="AC8">IF(SUMPRODUCT(--ISNUMBER(FIND("Member",Y8:AB8))),"No","Yes")</f>
        <v>No</v>
      </c>
      <c r="AD8" s="7">
        <v>16220</v>
      </c>
    </row>
    <row r="9" spans="1:30">
      <c r="L9" s="24">
        <v>5</v>
      </c>
      <c r="M9" s="18" t="s">
        <v>88</v>
      </c>
      <c r="N9" s="18" t="s">
        <v>59</v>
      </c>
      <c r="O9" s="18" t="s">
        <v>768</v>
      </c>
      <c r="P9" s="18" t="s">
        <v>768</v>
      </c>
      <c r="Q9" s="18" t="s">
        <v>769</v>
      </c>
      <c r="R9" s="18" t="s">
        <v>768</v>
      </c>
      <c r="S9" s="30" t="str" cm="1">
        <f t="array" ref="S9">IF(SUMPRODUCT(--ISNUMBER(FIND("Member",O9:R9))),"No","Yes")</f>
        <v>No</v>
      </c>
      <c r="T9" s="7">
        <v>17545</v>
      </c>
      <c r="V9" s="5">
        <v>5</v>
      </c>
      <c r="W9" s="18" t="s">
        <v>80</v>
      </c>
      <c r="X9" s="18" t="s">
        <v>59</v>
      </c>
      <c r="Y9" s="18" t="s">
        <v>768</v>
      </c>
      <c r="Z9" s="18" t="s">
        <v>768</v>
      </c>
      <c r="AA9" s="18" t="s">
        <v>769</v>
      </c>
      <c r="AB9" s="18" t="s">
        <v>768</v>
      </c>
      <c r="AC9" s="30" t="str" cm="1">
        <f t="array" ref="AC9">IF(SUMPRODUCT(--ISNUMBER(FIND("Member",Y9:AB9))),"No","Yes")</f>
        <v>No</v>
      </c>
      <c r="AD9" s="7">
        <v>15985</v>
      </c>
    </row>
    <row r="10" spans="1:30">
      <c r="L10" s="24">
        <v>6</v>
      </c>
      <c r="M10" s="18" t="s">
        <v>89</v>
      </c>
      <c r="N10" s="18" t="s">
        <v>59</v>
      </c>
      <c r="O10" s="18" t="s">
        <v>768</v>
      </c>
      <c r="P10" s="18" t="s">
        <v>768</v>
      </c>
      <c r="Q10" s="18" t="s">
        <v>768</v>
      </c>
      <c r="R10" s="18" t="s">
        <v>769</v>
      </c>
      <c r="S10" s="30" t="str" cm="1">
        <f t="array" ref="S10">IF(SUMPRODUCT(--ISNUMBER(FIND("Member",O10:R10))),"No","Yes")</f>
        <v>No</v>
      </c>
      <c r="T10" s="7">
        <v>13980</v>
      </c>
      <c r="V10" s="5">
        <v>6</v>
      </c>
      <c r="W10" s="18" t="s">
        <v>89</v>
      </c>
      <c r="X10" s="18" t="s">
        <v>59</v>
      </c>
      <c r="Y10" s="18" t="s">
        <v>768</v>
      </c>
      <c r="Z10" s="18" t="s">
        <v>768</v>
      </c>
      <c r="AA10" s="18" t="s">
        <v>768</v>
      </c>
      <c r="AB10" s="18" t="s">
        <v>769</v>
      </c>
      <c r="AC10" s="30" t="str" cm="1">
        <f t="array" ref="AC10">IF(SUMPRODUCT(--ISNUMBER(FIND("Member",Y10:AB10))),"No","Yes")</f>
        <v>No</v>
      </c>
      <c r="AD10" s="7">
        <v>15135</v>
      </c>
    </row>
    <row r="11" spans="1:30">
      <c r="L11" s="24">
        <v>7</v>
      </c>
      <c r="M11" s="18" t="s">
        <v>97</v>
      </c>
      <c r="N11" s="18" t="s">
        <v>63</v>
      </c>
      <c r="O11" s="18" t="s">
        <v>768</v>
      </c>
      <c r="P11" s="18" t="s">
        <v>768</v>
      </c>
      <c r="Q11" s="18" t="s">
        <v>768</v>
      </c>
      <c r="R11" s="18" t="s">
        <v>768</v>
      </c>
      <c r="S11" s="30" t="str" cm="1">
        <f t="array" ref="S11">IF(SUMPRODUCT(--ISNUMBER(FIND("Member",O11:R11))),"No","Yes")</f>
        <v>Yes</v>
      </c>
      <c r="T11" s="7">
        <v>13910</v>
      </c>
      <c r="V11" s="5">
        <v>7</v>
      </c>
      <c r="W11" s="18" t="s">
        <v>97</v>
      </c>
      <c r="X11" s="18" t="s">
        <v>63</v>
      </c>
      <c r="Y11" s="18" t="s">
        <v>768</v>
      </c>
      <c r="Z11" s="18" t="s">
        <v>768</v>
      </c>
      <c r="AA11" s="18" t="s">
        <v>768</v>
      </c>
      <c r="AB11" s="18" t="s">
        <v>768</v>
      </c>
      <c r="AC11" s="30" t="str" cm="1">
        <f t="array" ref="AC11">IF(SUMPRODUCT(--ISNUMBER(FIND("Member",Y11:AB11))),"No","Yes")</f>
        <v>Yes</v>
      </c>
      <c r="AD11" s="7">
        <v>13170</v>
      </c>
    </row>
    <row r="12" spans="1:30" ht="24.75" customHeight="1">
      <c r="L12" s="24">
        <v>8</v>
      </c>
      <c r="M12" s="18" t="s">
        <v>90</v>
      </c>
      <c r="N12" s="18" t="s">
        <v>59</v>
      </c>
      <c r="O12" s="18" t="s">
        <v>768</v>
      </c>
      <c r="P12" s="18" t="s">
        <v>769</v>
      </c>
      <c r="Q12" s="18" t="s">
        <v>768</v>
      </c>
      <c r="R12" s="18" t="s">
        <v>768</v>
      </c>
      <c r="S12" s="30" t="str" cm="1">
        <f t="array" ref="S12">IF(SUMPRODUCT(--ISNUMBER(FIND("Member",O12:R12))),"No","Yes")</f>
        <v>No</v>
      </c>
      <c r="T12" s="7">
        <v>12915</v>
      </c>
      <c r="V12" s="5">
        <v>8</v>
      </c>
      <c r="W12" s="18" t="s">
        <v>90</v>
      </c>
      <c r="X12" s="18" t="s">
        <v>59</v>
      </c>
      <c r="Y12" s="18" t="s">
        <v>768</v>
      </c>
      <c r="Z12" s="18" t="s">
        <v>769</v>
      </c>
      <c r="AA12" s="18" t="s">
        <v>768</v>
      </c>
      <c r="AB12" s="18" t="s">
        <v>768</v>
      </c>
      <c r="AC12" s="30" t="str" cm="1">
        <f t="array" ref="AC12">IF(SUMPRODUCT(--ISNUMBER(FIND("Member",Y12:AB12))),"No","Yes")</f>
        <v>No</v>
      </c>
      <c r="AD12" s="7">
        <v>11255</v>
      </c>
    </row>
    <row r="13" spans="1:30">
      <c r="L13" s="24">
        <v>9</v>
      </c>
      <c r="M13" s="18" t="s">
        <v>91</v>
      </c>
      <c r="N13" s="18" t="s">
        <v>59</v>
      </c>
      <c r="O13" s="18" t="s">
        <v>768</v>
      </c>
      <c r="P13" s="18" t="s">
        <v>769</v>
      </c>
      <c r="Q13" s="18" t="s">
        <v>768</v>
      </c>
      <c r="R13" s="18" t="s">
        <v>768</v>
      </c>
      <c r="S13" s="30" t="str" cm="1">
        <f t="array" ref="S13">IF(SUMPRODUCT(--ISNUMBER(FIND("Member",O13:R13))),"No","Yes")</f>
        <v>No</v>
      </c>
      <c r="T13" s="7">
        <v>10640</v>
      </c>
      <c r="V13" s="5">
        <v>9</v>
      </c>
      <c r="W13" s="18" t="s">
        <v>104</v>
      </c>
      <c r="X13" s="18" t="s">
        <v>59</v>
      </c>
      <c r="Y13" s="18" t="s">
        <v>768</v>
      </c>
      <c r="Z13" s="18" t="s">
        <v>769</v>
      </c>
      <c r="AA13" s="18" t="s">
        <v>768</v>
      </c>
      <c r="AB13" s="18" t="s">
        <v>768</v>
      </c>
      <c r="AC13" s="30" t="str" cm="1">
        <f t="array" ref="AC13">IF(SUMPRODUCT(--ISNUMBER(FIND("Member",Y13:AB13))),"No","Yes")</f>
        <v>No</v>
      </c>
      <c r="AD13" s="7">
        <v>10600</v>
      </c>
    </row>
    <row r="14" spans="1:30">
      <c r="L14" s="24">
        <v>10</v>
      </c>
      <c r="M14" s="18" t="s">
        <v>84</v>
      </c>
      <c r="N14" s="18" t="s">
        <v>65</v>
      </c>
      <c r="O14" s="18" t="s">
        <v>768</v>
      </c>
      <c r="P14" s="18" t="s">
        <v>768</v>
      </c>
      <c r="Q14" s="18" t="s">
        <v>768</v>
      </c>
      <c r="R14" s="18" t="s">
        <v>768</v>
      </c>
      <c r="S14" s="30" t="str" cm="1">
        <f t="array" ref="S14">IF(SUMPRODUCT(--ISNUMBER(FIND("Member",O14:R14))),"No","Yes")</f>
        <v>Yes</v>
      </c>
      <c r="T14" s="7">
        <v>10295</v>
      </c>
      <c r="V14" s="5">
        <v>10</v>
      </c>
      <c r="W14" s="18" t="s">
        <v>140</v>
      </c>
      <c r="X14" s="18" t="s">
        <v>65</v>
      </c>
      <c r="Y14" s="18" t="s">
        <v>768</v>
      </c>
      <c r="Z14" s="18" t="s">
        <v>768</v>
      </c>
      <c r="AA14" s="18" t="s">
        <v>768</v>
      </c>
      <c r="AB14" s="18" t="s">
        <v>769</v>
      </c>
      <c r="AC14" s="30" t="str" cm="1">
        <f t="array" ref="AC14">IF(SUMPRODUCT(--ISNUMBER(FIND("Member",Y14:AB14))),"No","Yes")</f>
        <v>No</v>
      </c>
      <c r="AD14" s="7">
        <v>9770</v>
      </c>
    </row>
    <row r="15" spans="1:30" ht="14.1" customHeight="1">
      <c r="B15" s="12" t="s">
        <v>770</v>
      </c>
      <c r="C15" s="12"/>
      <c r="L15" s="24">
        <v>11</v>
      </c>
      <c r="M15" s="18" t="s">
        <v>98</v>
      </c>
      <c r="N15" s="18" t="s">
        <v>59</v>
      </c>
      <c r="O15" s="18" t="s">
        <v>768</v>
      </c>
      <c r="P15" s="18" t="s">
        <v>769</v>
      </c>
      <c r="Q15" s="18" t="s">
        <v>768</v>
      </c>
      <c r="R15" s="18" t="s">
        <v>768</v>
      </c>
      <c r="S15" s="30" t="str" cm="1">
        <f t="array" ref="S15">IF(SUMPRODUCT(--ISNUMBER(FIND("Member",O15:R15))),"No","Yes")</f>
        <v>No</v>
      </c>
      <c r="T15" s="7">
        <v>9945</v>
      </c>
      <c r="V15" s="5">
        <v>11</v>
      </c>
      <c r="W15" s="18" t="s">
        <v>91</v>
      </c>
      <c r="X15" s="18" t="s">
        <v>59</v>
      </c>
      <c r="Y15" s="18" t="s">
        <v>768</v>
      </c>
      <c r="Z15" s="18" t="s">
        <v>769</v>
      </c>
      <c r="AA15" s="18" t="s">
        <v>768</v>
      </c>
      <c r="AB15" s="18" t="s">
        <v>768</v>
      </c>
      <c r="AC15" s="30" t="str" cm="1">
        <f t="array" ref="AC15">IF(SUMPRODUCT(--ISNUMBER(FIND("Member",Y15:AB15))),"No","Yes")</f>
        <v>No</v>
      </c>
      <c r="AD15" s="7">
        <v>9690</v>
      </c>
    </row>
    <row r="16" spans="1:30">
      <c r="B16" s="10" t="s">
        <v>73</v>
      </c>
      <c r="C16" s="10" t="s">
        <v>58</v>
      </c>
      <c r="L16" s="24">
        <v>12</v>
      </c>
      <c r="M16" s="18" t="s">
        <v>93</v>
      </c>
      <c r="N16" s="18" t="s">
        <v>59</v>
      </c>
      <c r="O16" s="18" t="s">
        <v>768</v>
      </c>
      <c r="P16" s="18" t="s">
        <v>768</v>
      </c>
      <c r="Q16" s="18" t="s">
        <v>768</v>
      </c>
      <c r="R16" s="18" t="s">
        <v>768</v>
      </c>
      <c r="S16" s="30" t="str" cm="1">
        <f t="array" ref="S16">IF(SUMPRODUCT(--ISNUMBER(FIND("Member",O16:R16))),"No","Yes")</f>
        <v>Yes</v>
      </c>
      <c r="T16" s="7">
        <v>9820</v>
      </c>
      <c r="V16" s="5">
        <v>12</v>
      </c>
      <c r="W16" s="18" t="s">
        <v>93</v>
      </c>
      <c r="X16" s="18" t="s">
        <v>59</v>
      </c>
      <c r="Y16" s="18" t="s">
        <v>768</v>
      </c>
      <c r="Z16" s="18" t="s">
        <v>768</v>
      </c>
      <c r="AA16" s="18" t="s">
        <v>768</v>
      </c>
      <c r="AB16" s="18" t="s">
        <v>768</v>
      </c>
      <c r="AC16" s="30" t="str" cm="1">
        <f t="array" ref="AC16">IF(SUMPRODUCT(--ISNUMBER(FIND("Member",Y16:AB16))),"No","Yes")</f>
        <v>Yes</v>
      </c>
      <c r="AD16" s="7">
        <v>9090</v>
      </c>
    </row>
    <row r="17" spans="2:30">
      <c r="B17" s="10" t="s">
        <v>41</v>
      </c>
      <c r="C17" s="11">
        <v>138</v>
      </c>
      <c r="L17" s="24">
        <v>13</v>
      </c>
      <c r="M17" s="18" t="s">
        <v>104</v>
      </c>
      <c r="N17" s="18" t="s">
        <v>59</v>
      </c>
      <c r="O17" s="18" t="s">
        <v>768</v>
      </c>
      <c r="P17" s="18" t="s">
        <v>769</v>
      </c>
      <c r="Q17" s="18" t="s">
        <v>768</v>
      </c>
      <c r="R17" s="18" t="s">
        <v>768</v>
      </c>
      <c r="S17" s="30" t="str" cm="1">
        <f t="array" ref="S17">IF(SUMPRODUCT(--ISNUMBER(FIND("Member",O17:R17))),"No","Yes")</f>
        <v>No</v>
      </c>
      <c r="T17" s="7">
        <v>9435</v>
      </c>
      <c r="V17" s="5">
        <v>13</v>
      </c>
      <c r="W17" s="18" t="s">
        <v>84</v>
      </c>
      <c r="X17" s="18" t="s">
        <v>65</v>
      </c>
      <c r="Y17" s="18" t="s">
        <v>768</v>
      </c>
      <c r="Z17" s="18" t="s">
        <v>768</v>
      </c>
      <c r="AA17" s="18" t="s">
        <v>768</v>
      </c>
      <c r="AB17" s="18" t="s">
        <v>768</v>
      </c>
      <c r="AC17" s="30" t="str" cm="1">
        <f t="array" ref="AC17">IF(SUMPRODUCT(--ISNUMBER(FIND("Member",Y17:AB17))),"No","Yes")</f>
        <v>Yes</v>
      </c>
      <c r="AD17" s="7">
        <v>8685</v>
      </c>
    </row>
    <row r="18" spans="2:30">
      <c r="B18" s="10" t="s">
        <v>35</v>
      </c>
      <c r="C18" s="11">
        <v>139</v>
      </c>
      <c r="L18" s="24">
        <v>14</v>
      </c>
      <c r="M18" s="18" t="s">
        <v>140</v>
      </c>
      <c r="N18" s="18" t="s">
        <v>65</v>
      </c>
      <c r="O18" s="18" t="s">
        <v>768</v>
      </c>
      <c r="P18" s="18" t="s">
        <v>768</v>
      </c>
      <c r="Q18" s="18" t="s">
        <v>768</v>
      </c>
      <c r="R18" s="18" t="s">
        <v>769</v>
      </c>
      <c r="S18" s="30" t="str" cm="1">
        <f t="array" ref="S18">IF(SUMPRODUCT(--ISNUMBER(FIND("Member",O18:R18))),"No","Yes")</f>
        <v>No</v>
      </c>
      <c r="T18" s="7">
        <v>8290</v>
      </c>
      <c r="V18" s="5">
        <v>14</v>
      </c>
      <c r="W18" s="18" t="s">
        <v>98</v>
      </c>
      <c r="X18" s="18" t="s">
        <v>59</v>
      </c>
      <c r="Y18" s="18" t="s">
        <v>768</v>
      </c>
      <c r="Z18" s="18" t="s">
        <v>769</v>
      </c>
      <c r="AA18" s="18" t="s">
        <v>768</v>
      </c>
      <c r="AB18" s="18" t="s">
        <v>768</v>
      </c>
      <c r="AC18" s="30" t="str" cm="1">
        <f t="array" ref="AC18">IF(SUMPRODUCT(--ISNUMBER(FIND("Member",Y18:AB18))),"No","Yes")</f>
        <v>No</v>
      </c>
      <c r="AD18" s="7">
        <v>7765</v>
      </c>
    </row>
    <row r="19" spans="2:30">
      <c r="B19" s="10" t="s">
        <v>36</v>
      </c>
      <c r="C19" s="11">
        <v>142</v>
      </c>
      <c r="L19" s="24">
        <v>15</v>
      </c>
      <c r="M19" s="18" t="s">
        <v>95</v>
      </c>
      <c r="N19" s="18" t="s">
        <v>59</v>
      </c>
      <c r="O19" s="18" t="s">
        <v>768</v>
      </c>
      <c r="P19" s="18" t="s">
        <v>768</v>
      </c>
      <c r="Q19" s="18" t="s">
        <v>768</v>
      </c>
      <c r="R19" s="18" t="s">
        <v>768</v>
      </c>
      <c r="S19" s="30" t="str" cm="1">
        <f t="array" ref="S19">IF(SUMPRODUCT(--ISNUMBER(FIND("Member",O19:R19))),"No","Yes")</f>
        <v>Yes</v>
      </c>
      <c r="T19" s="7">
        <v>8035</v>
      </c>
      <c r="V19" s="5">
        <v>15</v>
      </c>
      <c r="W19" s="18" t="s">
        <v>96</v>
      </c>
      <c r="X19" s="18" t="s">
        <v>59</v>
      </c>
      <c r="Y19" s="18" t="s">
        <v>768</v>
      </c>
      <c r="Z19" s="18" t="s">
        <v>768</v>
      </c>
      <c r="AA19" s="18" t="s">
        <v>768</v>
      </c>
      <c r="AB19" s="18" t="s">
        <v>769</v>
      </c>
      <c r="AC19" s="30" t="str" cm="1">
        <f t="array" ref="AC19">IF(SUMPRODUCT(--ISNUMBER(FIND("Member",Y19:AB19))),"No","Yes")</f>
        <v>No</v>
      </c>
      <c r="AD19" s="7">
        <v>7170</v>
      </c>
    </row>
    <row r="20" spans="2:30">
      <c r="B20" s="10" t="s">
        <v>37</v>
      </c>
      <c r="C20" s="11">
        <v>156</v>
      </c>
      <c r="L20" s="24">
        <v>16</v>
      </c>
      <c r="M20" s="18" t="s">
        <v>96</v>
      </c>
      <c r="N20" s="18" t="s">
        <v>59</v>
      </c>
      <c r="O20" s="18" t="s">
        <v>768</v>
      </c>
      <c r="P20" s="18" t="s">
        <v>768</v>
      </c>
      <c r="Q20" s="18" t="s">
        <v>768</v>
      </c>
      <c r="R20" s="18" t="s">
        <v>769</v>
      </c>
      <c r="S20" s="30" t="str" cm="1">
        <f t="array" ref="S20">IF(SUMPRODUCT(--ISNUMBER(FIND("Member",O20:R20))),"No","Yes")</f>
        <v>No</v>
      </c>
      <c r="T20" s="7">
        <v>8000</v>
      </c>
      <c r="V20" s="5">
        <v>16</v>
      </c>
      <c r="W20" s="18" t="s">
        <v>94</v>
      </c>
      <c r="X20" s="18" t="s">
        <v>59</v>
      </c>
      <c r="Y20" s="18" t="s">
        <v>768</v>
      </c>
      <c r="Z20" s="18" t="s">
        <v>769</v>
      </c>
      <c r="AA20" s="18" t="s">
        <v>768</v>
      </c>
      <c r="AB20" s="18" t="s">
        <v>768</v>
      </c>
      <c r="AC20" s="30" t="str" cm="1">
        <f t="array" ref="AC20">IF(SUMPRODUCT(--ISNUMBER(FIND("Member",Y20:AB20))),"No","Yes")</f>
        <v>No</v>
      </c>
      <c r="AD20" s="7">
        <v>6960</v>
      </c>
    </row>
    <row r="21" spans="2:30">
      <c r="B21" s="10" t="s">
        <v>38</v>
      </c>
      <c r="C21" s="11">
        <v>162</v>
      </c>
      <c r="L21" s="24">
        <v>17</v>
      </c>
      <c r="M21" s="18" t="s">
        <v>94</v>
      </c>
      <c r="N21" s="18" t="s">
        <v>59</v>
      </c>
      <c r="O21" s="18" t="s">
        <v>768</v>
      </c>
      <c r="P21" s="18" t="s">
        <v>769</v>
      </c>
      <c r="Q21" s="18" t="s">
        <v>768</v>
      </c>
      <c r="R21" s="18" t="s">
        <v>768</v>
      </c>
      <c r="S21" s="30" t="str" cm="1">
        <f t="array" ref="S21">IF(SUMPRODUCT(--ISNUMBER(FIND("Member",O21:R21))),"No","Yes")</f>
        <v>No</v>
      </c>
      <c r="T21" s="7">
        <v>7925</v>
      </c>
      <c r="V21" s="5">
        <v>17</v>
      </c>
      <c r="W21" s="18" t="s">
        <v>95</v>
      </c>
      <c r="X21" s="18" t="s">
        <v>59</v>
      </c>
      <c r="Y21" s="18" t="s">
        <v>768</v>
      </c>
      <c r="Z21" s="18" t="s">
        <v>768</v>
      </c>
      <c r="AA21" s="18" t="s">
        <v>768</v>
      </c>
      <c r="AB21" s="18" t="s">
        <v>768</v>
      </c>
      <c r="AC21" s="30" t="str" cm="1">
        <f t="array" ref="AC21">IF(SUMPRODUCT(--ISNUMBER(FIND("Member",Y21:AB21))),"No","Yes")</f>
        <v>Yes</v>
      </c>
      <c r="AD21" s="7">
        <v>6880</v>
      </c>
    </row>
    <row r="22" spans="2:30" ht="26.1" customHeight="1">
      <c r="B22" s="222" t="s">
        <v>771</v>
      </c>
      <c r="C22" s="222"/>
      <c r="L22" s="24">
        <v>18</v>
      </c>
      <c r="M22" s="18" t="s">
        <v>82</v>
      </c>
      <c r="N22" s="18" t="s">
        <v>59</v>
      </c>
      <c r="O22" s="18" t="s">
        <v>768</v>
      </c>
      <c r="P22" s="18" t="s">
        <v>768</v>
      </c>
      <c r="Q22" s="18" t="s">
        <v>768</v>
      </c>
      <c r="R22" s="18" t="s">
        <v>768</v>
      </c>
      <c r="S22" s="30" t="str" cm="1">
        <f t="array" ref="S22">IF(SUMPRODUCT(--ISNUMBER(FIND("Member",O22:R22))),"No","Yes")</f>
        <v>Yes</v>
      </c>
      <c r="T22" s="7">
        <v>7920</v>
      </c>
      <c r="V22" s="5">
        <v>18</v>
      </c>
      <c r="W22" s="18" t="s">
        <v>99</v>
      </c>
      <c r="X22" s="18" t="s">
        <v>59</v>
      </c>
      <c r="Y22" s="18" t="s">
        <v>768</v>
      </c>
      <c r="Z22" s="18" t="s">
        <v>769</v>
      </c>
      <c r="AA22" s="18" t="s">
        <v>768</v>
      </c>
      <c r="AB22" s="18" t="s">
        <v>768</v>
      </c>
      <c r="AC22" s="30" t="str" cm="1">
        <f t="array" ref="AC22">IF(SUMPRODUCT(--ISNUMBER(FIND("Member",Y22:AB22))),"No","Yes")</f>
        <v>No</v>
      </c>
      <c r="AD22" s="7">
        <v>6425</v>
      </c>
    </row>
    <row r="23" spans="2:30">
      <c r="B23" s="10"/>
      <c r="C23" s="10"/>
      <c r="L23" s="24">
        <v>19</v>
      </c>
      <c r="M23" s="18" t="s">
        <v>99</v>
      </c>
      <c r="N23" s="18" t="s">
        <v>59</v>
      </c>
      <c r="O23" s="18" t="s">
        <v>768</v>
      </c>
      <c r="P23" s="18" t="s">
        <v>769</v>
      </c>
      <c r="Q23" s="18" t="s">
        <v>768</v>
      </c>
      <c r="R23" s="18" t="s">
        <v>768</v>
      </c>
      <c r="S23" s="30" t="str" cm="1">
        <f t="array" ref="S23">IF(SUMPRODUCT(--ISNUMBER(FIND("Member",O23:R23))),"No","Yes")</f>
        <v>No</v>
      </c>
      <c r="T23" s="7">
        <v>6860</v>
      </c>
      <c r="V23" s="5">
        <v>19</v>
      </c>
      <c r="W23" s="18" t="s">
        <v>101</v>
      </c>
      <c r="X23" s="18" t="s">
        <v>59</v>
      </c>
      <c r="Y23" s="18" t="s">
        <v>768</v>
      </c>
      <c r="Z23" s="18" t="s">
        <v>768</v>
      </c>
      <c r="AA23" s="18" t="s">
        <v>768</v>
      </c>
      <c r="AB23" s="18" t="s">
        <v>769</v>
      </c>
      <c r="AC23" s="30" t="str" cm="1">
        <f t="array" ref="AC23">IF(SUMPRODUCT(--ISNUMBER(FIND("Member",Y23:AB23))),"No","Yes")</f>
        <v>No</v>
      </c>
      <c r="AD23" s="7">
        <v>6380</v>
      </c>
    </row>
    <row r="24" spans="2:30">
      <c r="L24" s="24">
        <v>20</v>
      </c>
      <c r="M24" s="18" t="s">
        <v>101</v>
      </c>
      <c r="N24" s="18" t="s">
        <v>59</v>
      </c>
      <c r="O24" s="18" t="s">
        <v>768</v>
      </c>
      <c r="P24" s="18" t="s">
        <v>768</v>
      </c>
      <c r="Q24" s="18" t="s">
        <v>768</v>
      </c>
      <c r="R24" s="18" t="s">
        <v>769</v>
      </c>
      <c r="S24" s="30" t="str" cm="1">
        <f t="array" ref="S24">IF(SUMPRODUCT(--ISNUMBER(FIND("Member",O24:R24))),"No","Yes")</f>
        <v>No</v>
      </c>
      <c r="T24" s="7">
        <v>6815</v>
      </c>
      <c r="V24" s="5">
        <v>20</v>
      </c>
      <c r="W24" s="18" t="s">
        <v>109</v>
      </c>
      <c r="X24" s="18" t="s">
        <v>63</v>
      </c>
      <c r="Y24" s="18" t="s">
        <v>768</v>
      </c>
      <c r="Z24" s="18" t="s">
        <v>769</v>
      </c>
      <c r="AA24" s="18" t="s">
        <v>768</v>
      </c>
      <c r="AB24" s="18" t="s">
        <v>768</v>
      </c>
      <c r="AC24" s="30" t="str" cm="1">
        <f t="array" ref="AC24">IF(SUMPRODUCT(--ISNUMBER(FIND("Member",Y24:AB24))),"No","Yes")</f>
        <v>No</v>
      </c>
      <c r="AD24" s="7">
        <v>6040</v>
      </c>
    </row>
    <row r="25" spans="2:30" ht="15">
      <c r="B25" s="35" t="s">
        <v>772</v>
      </c>
      <c r="C25" s="36"/>
      <c r="D25" s="36"/>
      <c r="E25" s="36"/>
      <c r="F25" s="36"/>
      <c r="G25" s="36"/>
      <c r="H25" s="36"/>
      <c r="I25" s="36"/>
      <c r="J25" s="36"/>
      <c r="L25" s="24">
        <v>21</v>
      </c>
      <c r="M25" s="18" t="s">
        <v>111</v>
      </c>
      <c r="N25" s="18" t="s">
        <v>59</v>
      </c>
      <c r="O25" s="18" t="s">
        <v>768</v>
      </c>
      <c r="P25" s="18" t="s">
        <v>769</v>
      </c>
      <c r="Q25" s="18" t="s">
        <v>768</v>
      </c>
      <c r="R25" s="18" t="s">
        <v>768</v>
      </c>
      <c r="S25" s="30" t="str" cm="1">
        <f t="array" ref="S25">IF(SUMPRODUCT(--ISNUMBER(FIND("Member",O25:R25))),"No","Yes")</f>
        <v>No</v>
      </c>
      <c r="T25" s="7">
        <v>6525</v>
      </c>
      <c r="V25" s="5">
        <v>21</v>
      </c>
      <c r="W25" s="18" t="s">
        <v>107</v>
      </c>
      <c r="X25" s="18" t="s">
        <v>59</v>
      </c>
      <c r="Y25" s="18" t="s">
        <v>768</v>
      </c>
      <c r="Z25" s="18" t="s">
        <v>768</v>
      </c>
      <c r="AA25" s="18" t="s">
        <v>769</v>
      </c>
      <c r="AB25" s="18" t="s">
        <v>768</v>
      </c>
      <c r="AC25" s="30" t="str" cm="1">
        <f t="array" ref="AC25">IF(SUMPRODUCT(--ISNUMBER(FIND("Member",Y25:AB25))),"No","Yes")</f>
        <v>No</v>
      </c>
      <c r="AD25" s="7">
        <v>5170</v>
      </c>
    </row>
    <row r="26" spans="2:30" ht="22.35" customHeight="1">
      <c r="B26" s="223" t="s">
        <v>773</v>
      </c>
      <c r="C26" s="227" t="s">
        <v>79</v>
      </c>
      <c r="D26" s="228"/>
      <c r="E26" s="228"/>
      <c r="F26" s="229"/>
      <c r="G26" s="224" t="s">
        <v>81</v>
      </c>
      <c r="H26" s="225"/>
      <c r="I26" s="225"/>
      <c r="J26" s="226"/>
      <c r="L26" s="24">
        <v>22</v>
      </c>
      <c r="M26" s="18" t="s">
        <v>109</v>
      </c>
      <c r="N26" s="18" t="s">
        <v>63</v>
      </c>
      <c r="O26" s="18" t="s">
        <v>768</v>
      </c>
      <c r="P26" s="18" t="s">
        <v>769</v>
      </c>
      <c r="Q26" s="18" t="s">
        <v>768</v>
      </c>
      <c r="R26" s="18" t="s">
        <v>768</v>
      </c>
      <c r="S26" s="30" t="str" cm="1">
        <f t="array" ref="S26">IF(SUMPRODUCT(--ISNUMBER(FIND("Member",O26:R26))),"No","Yes")</f>
        <v>No</v>
      </c>
      <c r="T26" s="7">
        <v>6420</v>
      </c>
      <c r="V26" s="5">
        <v>22</v>
      </c>
      <c r="W26" s="18" t="s">
        <v>112</v>
      </c>
      <c r="X26" s="18" t="s">
        <v>59</v>
      </c>
      <c r="Y26" s="18" t="s">
        <v>768</v>
      </c>
      <c r="Z26" s="18" t="s">
        <v>768</v>
      </c>
      <c r="AA26" s="18" t="s">
        <v>768</v>
      </c>
      <c r="AB26" s="18" t="s">
        <v>768</v>
      </c>
      <c r="AC26" s="30" t="str" cm="1">
        <f t="array" ref="AC26">IF(SUMPRODUCT(--ISNUMBER(FIND("Member",Y26:AB26))),"No","Yes")</f>
        <v>Yes</v>
      </c>
      <c r="AD26" s="7">
        <v>5085</v>
      </c>
    </row>
    <row r="27" spans="2:30" ht="39" customHeight="1">
      <c r="B27" s="223"/>
      <c r="C27" s="26" t="s">
        <v>774</v>
      </c>
      <c r="D27" s="27" t="s">
        <v>775</v>
      </c>
      <c r="E27" s="27" t="s">
        <v>776</v>
      </c>
      <c r="F27" s="28" t="s">
        <v>777</v>
      </c>
      <c r="G27" s="27" t="s">
        <v>774</v>
      </c>
      <c r="H27" s="27" t="s">
        <v>775</v>
      </c>
      <c r="I27" s="28" t="s">
        <v>776</v>
      </c>
      <c r="J27" s="27" t="s">
        <v>777</v>
      </c>
      <c r="L27" s="24">
        <v>23</v>
      </c>
      <c r="M27" s="18" t="s">
        <v>107</v>
      </c>
      <c r="N27" s="18" t="s">
        <v>59</v>
      </c>
      <c r="O27" s="18" t="s">
        <v>768</v>
      </c>
      <c r="P27" s="18" t="s">
        <v>768</v>
      </c>
      <c r="Q27" s="18" t="s">
        <v>769</v>
      </c>
      <c r="R27" s="18" t="s">
        <v>768</v>
      </c>
      <c r="S27" s="30" t="str" cm="1">
        <f t="array" ref="S27">IF(SUMPRODUCT(--ISNUMBER(FIND("Member",O27:R27))),"No","Yes")</f>
        <v>No</v>
      </c>
      <c r="T27" s="7">
        <v>6150</v>
      </c>
      <c r="V27" s="5">
        <v>23</v>
      </c>
      <c r="W27" s="18" t="s">
        <v>106</v>
      </c>
      <c r="X27" s="18" t="s">
        <v>59</v>
      </c>
      <c r="Y27" s="18" t="s">
        <v>768</v>
      </c>
      <c r="Z27" s="18" t="s">
        <v>768</v>
      </c>
      <c r="AA27" s="18" t="s">
        <v>768</v>
      </c>
      <c r="AB27" s="18" t="s">
        <v>768</v>
      </c>
      <c r="AC27" s="30" t="str" cm="1">
        <f t="array" ref="AC27">IF(SUMPRODUCT(--ISNUMBER(FIND("Member",Y27:AB27))),"No","Yes")</f>
        <v>Yes</v>
      </c>
      <c r="AD27" s="7">
        <v>5065</v>
      </c>
    </row>
    <row r="28" spans="2:30" ht="15">
      <c r="B28" s="29" t="s">
        <v>778</v>
      </c>
      <c r="D28" s="5">
        <f>COUNTIF(Table114[GuildHE filter], "Member")</f>
        <v>14</v>
      </c>
      <c r="F28" s="5">
        <f>SUMIF(Table114[GuildHE filter], "Member", Table114[Number of Students])</f>
        <v>6985</v>
      </c>
      <c r="H28" s="5">
        <f>COUNTIF(Table213[GuildHE filter], "Member")</f>
        <v>15</v>
      </c>
      <c r="J28" s="5">
        <f>SUMIF(Table213[GuildHE filter], "Member", Table213[Number of students])</f>
        <v>8335</v>
      </c>
      <c r="L28" s="24">
        <v>24</v>
      </c>
      <c r="M28" s="18" t="s">
        <v>112</v>
      </c>
      <c r="N28" s="18" t="s">
        <v>59</v>
      </c>
      <c r="O28" s="18" t="s">
        <v>768</v>
      </c>
      <c r="P28" s="18" t="s">
        <v>768</v>
      </c>
      <c r="Q28" s="18" t="s">
        <v>768</v>
      </c>
      <c r="R28" s="18" t="s">
        <v>768</v>
      </c>
      <c r="S28" s="30" t="str" cm="1">
        <f t="array" ref="S28">IF(SUMPRODUCT(--ISNUMBER(FIND("Member",O28:R28))),"No","Yes")</f>
        <v>Yes</v>
      </c>
      <c r="T28" s="7">
        <v>5345</v>
      </c>
      <c r="V28" s="5">
        <v>24</v>
      </c>
      <c r="W28" s="18" t="s">
        <v>111</v>
      </c>
      <c r="X28" s="18" t="s">
        <v>59</v>
      </c>
      <c r="Y28" s="18" t="s">
        <v>768</v>
      </c>
      <c r="Z28" s="18" t="s">
        <v>769</v>
      </c>
      <c r="AA28" s="18" t="s">
        <v>768</v>
      </c>
      <c r="AB28" s="18" t="s">
        <v>768</v>
      </c>
      <c r="AC28" s="30" t="str" cm="1">
        <f t="array" ref="AC28">IF(SUMPRODUCT(--ISNUMBER(FIND("Member",Y28:AB28))),"No","Yes")</f>
        <v>No</v>
      </c>
      <c r="AD28" s="7">
        <v>5050</v>
      </c>
    </row>
    <row r="29" spans="2:30" ht="15">
      <c r="B29" s="29" t="s">
        <v>779</v>
      </c>
      <c r="D29" s="5">
        <f>COUNTIF(Table114[Million Plus filter], "Member")</f>
        <v>23</v>
      </c>
      <c r="F29" s="5">
        <f>SUMIF(Table114[Million Plus filter], "Member", Table114[Number of Students])</f>
        <v>96890</v>
      </c>
      <c r="H29" s="5">
        <f>COUNTIF(Table213[Million Plus filter], "Member")</f>
        <v>23</v>
      </c>
      <c r="J29" s="5">
        <f>SUMIF(Table213[Million Plus filter], "Member", Table213[Number of students])</f>
        <v>104140</v>
      </c>
      <c r="L29" s="24">
        <v>25</v>
      </c>
      <c r="M29" s="18" t="s">
        <v>106</v>
      </c>
      <c r="N29" s="18" t="s">
        <v>59</v>
      </c>
      <c r="O29" s="18" t="s">
        <v>768</v>
      </c>
      <c r="P29" s="18" t="s">
        <v>768</v>
      </c>
      <c r="Q29" s="18" t="s">
        <v>768</v>
      </c>
      <c r="R29" s="18" t="s">
        <v>768</v>
      </c>
      <c r="S29" s="30" t="str" cm="1">
        <f t="array" ref="S29">IF(SUMPRODUCT(--ISNUMBER(FIND("Member",O29:R29))),"No","Yes")</f>
        <v>Yes</v>
      </c>
      <c r="T29" s="7">
        <v>5315</v>
      </c>
      <c r="V29" s="5">
        <v>25</v>
      </c>
      <c r="W29" s="18" t="s">
        <v>86</v>
      </c>
      <c r="X29" s="18" t="s">
        <v>59</v>
      </c>
      <c r="Y29" s="18" t="s">
        <v>768</v>
      </c>
      <c r="Z29" s="18" t="s">
        <v>769</v>
      </c>
      <c r="AA29" s="18" t="s">
        <v>768</v>
      </c>
      <c r="AB29" s="18" t="s">
        <v>768</v>
      </c>
      <c r="AC29" s="30" t="str" cm="1">
        <f t="array" ref="AC29">IF(SUMPRODUCT(--ISNUMBER(FIND("Member",Y29:AB29))),"No","Yes")</f>
        <v>No</v>
      </c>
      <c r="AD29" s="7">
        <v>4480</v>
      </c>
    </row>
    <row r="30" spans="2:30" ht="15">
      <c r="B30" s="29" t="s">
        <v>780</v>
      </c>
      <c r="D30" s="5">
        <f>COUNTIF(Table114[Non-Aligned], "Yes")</f>
        <v>87</v>
      </c>
      <c r="F30" s="5">
        <f>SUMIF(Table114[Non-Aligned], "Yes", Table114[Number of Students])</f>
        <v>212680</v>
      </c>
      <c r="H30" s="5">
        <f>COUNTIF(Table213[Non-Aligned], "Yes")</f>
        <v>91</v>
      </c>
      <c r="J30" s="5">
        <f>SUMIF(Table213[Non-Aligned], "Yes", Table213[Number of students])</f>
        <v>245250</v>
      </c>
      <c r="L30" s="24">
        <v>26</v>
      </c>
      <c r="M30" s="18" t="s">
        <v>86</v>
      </c>
      <c r="N30" s="18" t="s">
        <v>59</v>
      </c>
      <c r="O30" s="18" t="s">
        <v>768</v>
      </c>
      <c r="P30" s="18" t="s">
        <v>769</v>
      </c>
      <c r="Q30" s="18" t="s">
        <v>768</v>
      </c>
      <c r="R30" s="18" t="s">
        <v>768</v>
      </c>
      <c r="S30" s="30" t="str" cm="1">
        <f t="array" ref="S30">IF(SUMPRODUCT(--ISNUMBER(FIND("Member",O30:R30))),"No","Yes")</f>
        <v>No</v>
      </c>
      <c r="T30" s="7">
        <v>5310</v>
      </c>
      <c r="V30" s="5">
        <v>26</v>
      </c>
      <c r="W30" s="18" t="s">
        <v>110</v>
      </c>
      <c r="X30" s="18" t="s">
        <v>59</v>
      </c>
      <c r="Y30" s="18" t="s">
        <v>768</v>
      </c>
      <c r="Z30" s="18" t="s">
        <v>768</v>
      </c>
      <c r="AA30" s="18" t="s">
        <v>768</v>
      </c>
      <c r="AB30" s="18" t="s">
        <v>769</v>
      </c>
      <c r="AC30" s="30" t="str" cm="1">
        <f t="array" ref="AC30">IF(SUMPRODUCT(--ISNUMBER(FIND("Member",Y30:AB30))),"No","Yes")</f>
        <v>No</v>
      </c>
      <c r="AD30" s="7">
        <v>4395</v>
      </c>
    </row>
    <row r="31" spans="2:30" ht="15">
      <c r="B31" s="29" t="s">
        <v>781</v>
      </c>
      <c r="D31" s="5">
        <f>COUNTIF(Table114[Russell Group filter], "Member")</f>
        <v>23</v>
      </c>
      <c r="F31" s="5">
        <f>SUMIF(Table114[Russell Group filter], "Member", Table114[Number of Students])</f>
        <v>66535</v>
      </c>
      <c r="H31" s="5">
        <f>COUNTIF(Table213[Russell Group filter], "Member")</f>
        <v>23</v>
      </c>
      <c r="J31" s="5">
        <f>SUMIF(Table213[Russell Group filter], "Member", Table213[Number of students])</f>
        <v>77760</v>
      </c>
      <c r="L31" s="24">
        <v>27</v>
      </c>
      <c r="M31" s="18" t="s">
        <v>110</v>
      </c>
      <c r="N31" s="18" t="s">
        <v>59</v>
      </c>
      <c r="O31" s="18" t="s">
        <v>768</v>
      </c>
      <c r="P31" s="18" t="s">
        <v>768</v>
      </c>
      <c r="Q31" s="18" t="s">
        <v>768</v>
      </c>
      <c r="R31" s="18" t="s">
        <v>769</v>
      </c>
      <c r="S31" s="30" t="str" cm="1">
        <f t="array" ref="S31">IF(SUMPRODUCT(--ISNUMBER(FIND("Member",O31:R31))),"No","Yes")</f>
        <v>No</v>
      </c>
      <c r="T31" s="7">
        <v>5060</v>
      </c>
      <c r="V31" s="5">
        <v>27</v>
      </c>
      <c r="W31" s="18" t="s">
        <v>113</v>
      </c>
      <c r="X31" s="18" t="s">
        <v>59</v>
      </c>
      <c r="Y31" s="18" t="s">
        <v>768</v>
      </c>
      <c r="Z31" s="18" t="s">
        <v>768</v>
      </c>
      <c r="AA31" s="18" t="s">
        <v>768</v>
      </c>
      <c r="AB31" s="18" t="s">
        <v>768</v>
      </c>
      <c r="AC31" s="30" t="str" cm="1">
        <f t="array" ref="AC31">IF(SUMPRODUCT(--ISNUMBER(FIND("Member",Y31:AB31))),"No","Yes")</f>
        <v>Yes</v>
      </c>
      <c r="AD31" s="7">
        <v>4255</v>
      </c>
    </row>
    <row r="32" spans="2:30" ht="15">
      <c r="B32" s="29" t="s">
        <v>782</v>
      </c>
      <c r="D32" s="5">
        <f>COUNTIF(Table114[University Alliance filter], "Member")</f>
        <v>12</v>
      </c>
      <c r="F32" s="5">
        <f>SUMIF(Table114[University Alliance filter], "Member", Table114[Number of Students])</f>
        <v>75120</v>
      </c>
      <c r="H32" s="5">
        <f>COUNTIF(Table213[University Alliance filter], "Member")</f>
        <v>12</v>
      </c>
      <c r="J32" s="5">
        <f>SUMIF(Table213[University Alliance filter], "Member", Table213[Number of students])</f>
        <v>75690</v>
      </c>
      <c r="L32" s="24">
        <v>28</v>
      </c>
      <c r="M32" s="18" t="s">
        <v>113</v>
      </c>
      <c r="N32" s="18" t="s">
        <v>59</v>
      </c>
      <c r="O32" s="18" t="s">
        <v>768</v>
      </c>
      <c r="P32" s="18" t="s">
        <v>768</v>
      </c>
      <c r="Q32" s="18" t="s">
        <v>768</v>
      </c>
      <c r="R32" s="18" t="s">
        <v>768</v>
      </c>
      <c r="S32" s="30" t="str" cm="1">
        <f t="array" ref="S32">IF(SUMPRODUCT(--ISNUMBER(FIND("Member",O32:R32))),"No","Yes")</f>
        <v>Yes</v>
      </c>
      <c r="T32" s="7">
        <v>4830</v>
      </c>
      <c r="V32" s="5">
        <v>28</v>
      </c>
      <c r="W32" s="18" t="s">
        <v>130</v>
      </c>
      <c r="X32" s="18" t="s">
        <v>59</v>
      </c>
      <c r="Y32" s="18" t="s">
        <v>768</v>
      </c>
      <c r="Z32" s="18" t="s">
        <v>769</v>
      </c>
      <c r="AA32" s="18" t="s">
        <v>768</v>
      </c>
      <c r="AB32" s="18" t="s">
        <v>769</v>
      </c>
      <c r="AC32" s="30" t="str" cm="1">
        <f t="array" ref="AC32">IF(SUMPRODUCT(--ISNUMBER(FIND("Member",Y32:AB32))),"No","Yes")</f>
        <v>No</v>
      </c>
      <c r="AD32" s="7">
        <v>4215</v>
      </c>
    </row>
    <row r="33" spans="1:30">
      <c r="L33" s="24">
        <v>29</v>
      </c>
      <c r="M33" s="18" t="s">
        <v>108</v>
      </c>
      <c r="N33" s="18" t="s">
        <v>59</v>
      </c>
      <c r="O33" s="18" t="s">
        <v>768</v>
      </c>
      <c r="P33" s="18" t="s">
        <v>769</v>
      </c>
      <c r="Q33" s="18" t="s">
        <v>768</v>
      </c>
      <c r="R33" s="18" t="s">
        <v>768</v>
      </c>
      <c r="S33" s="30" t="str" cm="1">
        <f t="array" ref="S33">IF(SUMPRODUCT(--ISNUMBER(FIND("Member",O33:R33))),"No","Yes")</f>
        <v>No</v>
      </c>
      <c r="T33" s="7">
        <v>4735</v>
      </c>
      <c r="V33" s="5">
        <v>29</v>
      </c>
      <c r="W33" s="18" t="s">
        <v>108</v>
      </c>
      <c r="X33" s="18" t="s">
        <v>59</v>
      </c>
      <c r="Y33" s="18" t="s">
        <v>768</v>
      </c>
      <c r="Z33" s="18" t="s">
        <v>769</v>
      </c>
      <c r="AA33" s="18" t="s">
        <v>768</v>
      </c>
      <c r="AB33" s="18" t="s">
        <v>768</v>
      </c>
      <c r="AC33" s="30" t="str" cm="1">
        <f t="array" ref="AC33">IF(SUMPRODUCT(--ISNUMBER(FIND("Member",Y33:AB33))),"No","Yes")</f>
        <v>No</v>
      </c>
      <c r="AD33" s="7">
        <v>3915</v>
      </c>
    </row>
    <row r="34" spans="1:30">
      <c r="B34" s="222" t="s">
        <v>783</v>
      </c>
      <c r="C34" s="222"/>
      <c r="L34" s="24">
        <v>30</v>
      </c>
      <c r="M34" s="18" t="s">
        <v>117</v>
      </c>
      <c r="N34" s="18" t="s">
        <v>59</v>
      </c>
      <c r="O34" s="18" t="s">
        <v>768</v>
      </c>
      <c r="P34" s="18" t="s">
        <v>768</v>
      </c>
      <c r="Q34" s="18" t="s">
        <v>768</v>
      </c>
      <c r="R34" s="18" t="s">
        <v>768</v>
      </c>
      <c r="S34" s="30" t="str" cm="1">
        <f t="array" ref="S34">IF(SUMPRODUCT(--ISNUMBER(FIND("Member",O34:R34))),"No","Yes")</f>
        <v>Yes</v>
      </c>
      <c r="T34" s="7">
        <v>4175</v>
      </c>
      <c r="V34" s="5">
        <v>30</v>
      </c>
      <c r="W34" s="18" t="s">
        <v>117</v>
      </c>
      <c r="X34" s="18" t="s">
        <v>59</v>
      </c>
      <c r="Y34" s="18" t="s">
        <v>768</v>
      </c>
      <c r="Z34" s="18" t="s">
        <v>768</v>
      </c>
      <c r="AA34" s="18" t="s">
        <v>768</v>
      </c>
      <c r="AB34" s="18" t="s">
        <v>768</v>
      </c>
      <c r="AC34" s="30" t="str" cm="1">
        <f t="array" ref="AC34">IF(SUMPRODUCT(--ISNUMBER(FIND("Member",Y34:AB34))),"No","Yes")</f>
        <v>Yes</v>
      </c>
      <c r="AD34" s="7">
        <v>3860</v>
      </c>
    </row>
    <row r="35" spans="1:30">
      <c r="B35" s="5" t="s">
        <v>784</v>
      </c>
      <c r="L35" s="24">
        <v>31</v>
      </c>
      <c r="M35" s="18" t="s">
        <v>115</v>
      </c>
      <c r="N35" s="18" t="s">
        <v>59</v>
      </c>
      <c r="O35" s="18" t="s">
        <v>768</v>
      </c>
      <c r="P35" s="18" t="s">
        <v>768</v>
      </c>
      <c r="Q35" s="18" t="s">
        <v>769</v>
      </c>
      <c r="R35" s="18" t="s">
        <v>768</v>
      </c>
      <c r="S35" s="30" t="str" cm="1">
        <f t="array" ref="S35">IF(SUMPRODUCT(--ISNUMBER(FIND("Member",O35:R35))),"No","Yes")</f>
        <v>No</v>
      </c>
      <c r="T35" s="7">
        <v>4080</v>
      </c>
      <c r="V35" s="5">
        <v>31</v>
      </c>
      <c r="W35" s="18" t="s">
        <v>100</v>
      </c>
      <c r="X35" s="18" t="s">
        <v>59</v>
      </c>
      <c r="Y35" s="18" t="s">
        <v>768</v>
      </c>
      <c r="Z35" s="18" t="s">
        <v>768</v>
      </c>
      <c r="AA35" s="18" t="s">
        <v>768</v>
      </c>
      <c r="AB35" s="18" t="s">
        <v>769</v>
      </c>
      <c r="AC35" s="30" t="str" cm="1">
        <f t="array" ref="AC35">IF(SUMPRODUCT(--ISNUMBER(FIND("Member",Y35:AB35))),"No","Yes")</f>
        <v>No</v>
      </c>
      <c r="AD35" s="7">
        <v>3705</v>
      </c>
    </row>
    <row r="36" spans="1:30">
      <c r="L36" s="24">
        <v>32</v>
      </c>
      <c r="M36" s="18" t="s">
        <v>102</v>
      </c>
      <c r="N36" s="18" t="s">
        <v>59</v>
      </c>
      <c r="O36" s="18" t="s">
        <v>768</v>
      </c>
      <c r="P36" s="18" t="s">
        <v>768</v>
      </c>
      <c r="Q36" s="18" t="s">
        <v>768</v>
      </c>
      <c r="R36" s="18" t="s">
        <v>768</v>
      </c>
      <c r="S36" s="30" t="str" cm="1">
        <f t="array" ref="S36">IF(SUMPRODUCT(--ISNUMBER(FIND("Member",O36:R36))),"No","Yes")</f>
        <v>Yes</v>
      </c>
      <c r="T36" s="7">
        <v>4030</v>
      </c>
      <c r="V36" s="5">
        <v>32</v>
      </c>
      <c r="W36" s="18" t="s">
        <v>123</v>
      </c>
      <c r="X36" s="18" t="s">
        <v>59</v>
      </c>
      <c r="Y36" s="18" t="s">
        <v>768</v>
      </c>
      <c r="Z36" s="18" t="s">
        <v>768</v>
      </c>
      <c r="AA36" s="18" t="s">
        <v>768</v>
      </c>
      <c r="AB36" s="18" t="s">
        <v>768</v>
      </c>
      <c r="AC36" s="30" t="str" cm="1">
        <f t="array" ref="AC36">IF(SUMPRODUCT(--ISNUMBER(FIND("Member",Y36:AB36))),"No","Yes")</f>
        <v>Yes</v>
      </c>
      <c r="AD36" s="7">
        <v>3600</v>
      </c>
    </row>
    <row r="37" spans="1:30">
      <c r="L37" s="24">
        <v>33</v>
      </c>
      <c r="M37" s="18" t="s">
        <v>125</v>
      </c>
      <c r="N37" s="18" t="s">
        <v>65</v>
      </c>
      <c r="O37" s="18" t="s">
        <v>768</v>
      </c>
      <c r="P37" s="18" t="s">
        <v>768</v>
      </c>
      <c r="Q37" s="18" t="s">
        <v>768</v>
      </c>
      <c r="R37" s="18" t="s">
        <v>768</v>
      </c>
      <c r="S37" s="30" t="str" cm="1">
        <f t="array" ref="S37">IF(SUMPRODUCT(--ISNUMBER(FIND("Member",O37:R37))),"No","Yes")</f>
        <v>Yes</v>
      </c>
      <c r="T37" s="7">
        <v>3985</v>
      </c>
      <c r="V37" s="5">
        <v>33</v>
      </c>
      <c r="W37" s="18" t="s">
        <v>114</v>
      </c>
      <c r="X37" s="18" t="s">
        <v>63</v>
      </c>
      <c r="Y37" s="18" t="s">
        <v>768</v>
      </c>
      <c r="Z37" s="18" t="s">
        <v>769</v>
      </c>
      <c r="AA37" s="18" t="s">
        <v>768</v>
      </c>
      <c r="AB37" s="18" t="s">
        <v>768</v>
      </c>
      <c r="AC37" s="30" t="str" cm="1">
        <f t="array" ref="AC37">IF(SUMPRODUCT(--ISNUMBER(FIND("Member",Y37:AB37))),"No","Yes")</f>
        <v>No</v>
      </c>
      <c r="AD37" s="7">
        <v>3580</v>
      </c>
    </row>
    <row r="38" spans="1:30" ht="15">
      <c r="A38" s="6"/>
      <c r="B38" s="138" t="s">
        <v>512</v>
      </c>
      <c r="C38" s="6"/>
      <c r="D38" s="6"/>
      <c r="E38" s="6"/>
      <c r="F38" s="6"/>
      <c r="G38" s="6"/>
      <c r="H38" s="6"/>
      <c r="I38" s="6"/>
      <c r="J38" s="6"/>
      <c r="L38" s="24">
        <v>34</v>
      </c>
      <c r="M38" s="18" t="s">
        <v>123</v>
      </c>
      <c r="N38" s="18" t="s">
        <v>59</v>
      </c>
      <c r="O38" s="18" t="s">
        <v>768</v>
      </c>
      <c r="P38" s="18" t="s">
        <v>768</v>
      </c>
      <c r="Q38" s="18" t="s">
        <v>768</v>
      </c>
      <c r="R38" s="18" t="s">
        <v>768</v>
      </c>
      <c r="S38" s="30" t="str" cm="1">
        <f t="array" ref="S38">IF(SUMPRODUCT(--ISNUMBER(FIND("Member",O38:R38))),"No","Yes")</f>
        <v>Yes</v>
      </c>
      <c r="T38" s="7">
        <v>3885</v>
      </c>
      <c r="V38" s="5">
        <v>34</v>
      </c>
      <c r="W38" s="18" t="s">
        <v>125</v>
      </c>
      <c r="X38" s="18" t="s">
        <v>65</v>
      </c>
      <c r="Y38" s="18" t="s">
        <v>768</v>
      </c>
      <c r="Z38" s="18" t="s">
        <v>768</v>
      </c>
      <c r="AA38" s="18" t="s">
        <v>768</v>
      </c>
      <c r="AB38" s="18" t="s">
        <v>768</v>
      </c>
      <c r="AC38" s="30" t="str" cm="1">
        <f t="array" ref="AC38">IF(SUMPRODUCT(--ISNUMBER(FIND("Member",Y38:AB38))),"No","Yes")</f>
        <v>Yes</v>
      </c>
      <c r="AD38" s="7">
        <v>3510</v>
      </c>
    </row>
    <row r="39" spans="1:30">
      <c r="L39" s="24">
        <v>35</v>
      </c>
      <c r="M39" s="18" t="s">
        <v>114</v>
      </c>
      <c r="N39" s="18" t="s">
        <v>63</v>
      </c>
      <c r="O39" s="18" t="s">
        <v>768</v>
      </c>
      <c r="P39" s="18" t="s">
        <v>769</v>
      </c>
      <c r="Q39" s="18" t="s">
        <v>768</v>
      </c>
      <c r="R39" s="18" t="s">
        <v>768</v>
      </c>
      <c r="S39" s="30" t="str" cm="1">
        <f t="array" ref="S39">IF(SUMPRODUCT(--ISNUMBER(FIND("Member",O39:R39))),"No","Yes")</f>
        <v>No</v>
      </c>
      <c r="T39" s="7">
        <v>3850</v>
      </c>
      <c r="V39" s="5">
        <v>35</v>
      </c>
      <c r="W39" s="18" t="s">
        <v>177</v>
      </c>
      <c r="X39" s="18" t="s">
        <v>63</v>
      </c>
      <c r="Y39" s="18" t="s">
        <v>768</v>
      </c>
      <c r="Z39" s="18" t="s">
        <v>769</v>
      </c>
      <c r="AA39" s="18" t="s">
        <v>768</v>
      </c>
      <c r="AB39" s="18" t="s">
        <v>768</v>
      </c>
      <c r="AC39" s="30" t="str" cm="1">
        <f t="array" ref="AC39">IF(SUMPRODUCT(--ISNUMBER(FIND("Member",Y39:AB39))),"No","Yes")</f>
        <v>No</v>
      </c>
      <c r="AD39" s="7">
        <v>3480</v>
      </c>
    </row>
    <row r="40" spans="1:30">
      <c r="L40" s="24">
        <v>36</v>
      </c>
      <c r="M40" s="18" t="s">
        <v>126</v>
      </c>
      <c r="N40" s="18" t="s">
        <v>63</v>
      </c>
      <c r="O40" s="18" t="s">
        <v>768</v>
      </c>
      <c r="P40" s="18" t="s">
        <v>768</v>
      </c>
      <c r="Q40" s="18" t="s">
        <v>769</v>
      </c>
      <c r="R40" s="18" t="s">
        <v>768</v>
      </c>
      <c r="S40" s="30" t="str" cm="1">
        <f t="array" ref="S40">IF(SUMPRODUCT(--ISNUMBER(FIND("Member",O40:R40))),"No","Yes")</f>
        <v>No</v>
      </c>
      <c r="T40" s="7">
        <v>3660</v>
      </c>
      <c r="V40" s="5">
        <v>36</v>
      </c>
      <c r="W40" s="18" t="s">
        <v>126</v>
      </c>
      <c r="X40" s="18" t="s">
        <v>63</v>
      </c>
      <c r="Y40" s="18" t="s">
        <v>768</v>
      </c>
      <c r="Z40" s="18" t="s">
        <v>768</v>
      </c>
      <c r="AA40" s="18" t="s">
        <v>769</v>
      </c>
      <c r="AB40" s="18" t="s">
        <v>768</v>
      </c>
      <c r="AC40" s="30" t="str" cm="1">
        <f t="array" ref="AC40">IF(SUMPRODUCT(--ISNUMBER(FIND("Member",Y40:AB40))),"No","Yes")</f>
        <v>No</v>
      </c>
      <c r="AD40" s="7">
        <v>3285</v>
      </c>
    </row>
    <row r="41" spans="1:30">
      <c r="L41" s="24">
        <v>37</v>
      </c>
      <c r="M41" s="18" t="s">
        <v>130</v>
      </c>
      <c r="N41" s="18" t="s">
        <v>59</v>
      </c>
      <c r="O41" s="18" t="s">
        <v>768</v>
      </c>
      <c r="P41" s="18" t="s">
        <v>768</v>
      </c>
      <c r="Q41" s="18" t="s">
        <v>768</v>
      </c>
      <c r="R41" s="18" t="s">
        <v>769</v>
      </c>
      <c r="S41" s="30" t="str" cm="1">
        <f t="array" ref="S41">IF(SUMPRODUCT(--ISNUMBER(FIND("Member",O41:R41))),"No","Yes")</f>
        <v>No</v>
      </c>
      <c r="T41" s="7">
        <v>3620</v>
      </c>
      <c r="V41" s="5">
        <v>37</v>
      </c>
      <c r="W41" s="18" t="s">
        <v>102</v>
      </c>
      <c r="X41" s="18" t="s">
        <v>59</v>
      </c>
      <c r="Y41" s="18" t="s">
        <v>768</v>
      </c>
      <c r="Z41" s="18" t="s">
        <v>768</v>
      </c>
      <c r="AA41" s="18" t="s">
        <v>768</v>
      </c>
      <c r="AB41" s="18" t="s">
        <v>768</v>
      </c>
      <c r="AC41" s="30" t="str" cm="1">
        <f t="array" ref="AC41">IF(SUMPRODUCT(--ISNUMBER(FIND("Member",Y41:AB41))),"No","Yes")</f>
        <v>Yes</v>
      </c>
      <c r="AD41" s="7">
        <v>3210</v>
      </c>
    </row>
    <row r="42" spans="1:30">
      <c r="L42" s="24">
        <v>38</v>
      </c>
      <c r="M42" s="18" t="s">
        <v>100</v>
      </c>
      <c r="N42" s="18" t="s">
        <v>59</v>
      </c>
      <c r="O42" s="18" t="s">
        <v>768</v>
      </c>
      <c r="P42" s="18" t="s">
        <v>768</v>
      </c>
      <c r="Q42" s="18" t="s">
        <v>768</v>
      </c>
      <c r="R42" s="18" t="s">
        <v>769</v>
      </c>
      <c r="S42" s="30" t="str" cm="1">
        <f t="array" ref="S42">IF(SUMPRODUCT(--ISNUMBER(FIND("Member",O42:R42))),"No","Yes")</f>
        <v>No</v>
      </c>
      <c r="T42" s="7">
        <v>3595</v>
      </c>
      <c r="V42" s="5">
        <v>38</v>
      </c>
      <c r="W42" s="18" t="s">
        <v>122</v>
      </c>
      <c r="X42" s="18" t="s">
        <v>59</v>
      </c>
      <c r="Y42" s="18" t="s">
        <v>768</v>
      </c>
      <c r="Z42" s="18" t="s">
        <v>768</v>
      </c>
      <c r="AA42" s="18" t="s">
        <v>768</v>
      </c>
      <c r="AB42" s="18" t="s">
        <v>768</v>
      </c>
      <c r="AC42" s="30" t="str" cm="1">
        <f t="array" ref="AC42">IF(SUMPRODUCT(--ISNUMBER(FIND("Member",Y42:AB42))),"No","Yes")</f>
        <v>Yes</v>
      </c>
      <c r="AD42" s="7">
        <v>3200</v>
      </c>
    </row>
    <row r="43" spans="1:30">
      <c r="L43" s="24">
        <v>39</v>
      </c>
      <c r="M43" s="18" t="s">
        <v>116</v>
      </c>
      <c r="N43" s="18" t="s">
        <v>59</v>
      </c>
      <c r="O43" s="18" t="s">
        <v>768</v>
      </c>
      <c r="P43" s="18" t="s">
        <v>768</v>
      </c>
      <c r="Q43" s="18" t="s">
        <v>768</v>
      </c>
      <c r="R43" s="18" t="s">
        <v>768</v>
      </c>
      <c r="S43" s="30" t="str" cm="1">
        <f t="array" ref="S43">IF(SUMPRODUCT(--ISNUMBER(FIND("Member",O43:R43))),"No","Yes")</f>
        <v>Yes</v>
      </c>
      <c r="T43" s="7">
        <v>3545</v>
      </c>
      <c r="V43" s="5">
        <v>39</v>
      </c>
      <c r="W43" s="18" t="s">
        <v>133</v>
      </c>
      <c r="X43" s="18" t="s">
        <v>59</v>
      </c>
      <c r="Y43" s="18" t="s">
        <v>768</v>
      </c>
      <c r="Z43" s="18" t="s">
        <v>768</v>
      </c>
      <c r="AA43" s="18" t="s">
        <v>769</v>
      </c>
      <c r="AB43" s="18" t="s">
        <v>768</v>
      </c>
      <c r="AC43" s="30" t="str" cm="1">
        <f t="array" ref="AC43">IF(SUMPRODUCT(--ISNUMBER(FIND("Member",Y43:AB43))),"No","Yes")</f>
        <v>No</v>
      </c>
      <c r="AD43" s="7">
        <v>3065</v>
      </c>
    </row>
    <row r="44" spans="1:30">
      <c r="L44" s="24">
        <v>40</v>
      </c>
      <c r="M44" s="18" t="s">
        <v>118</v>
      </c>
      <c r="N44" s="18" t="s">
        <v>59</v>
      </c>
      <c r="O44" s="18" t="s">
        <v>768</v>
      </c>
      <c r="P44" s="18" t="s">
        <v>769</v>
      </c>
      <c r="Q44" s="18" t="s">
        <v>768</v>
      </c>
      <c r="R44" s="18" t="s">
        <v>768</v>
      </c>
      <c r="S44" s="30" t="str" cm="1">
        <f t="array" ref="S44">IF(SUMPRODUCT(--ISNUMBER(FIND("Member",O44:R44))),"No","Yes")</f>
        <v>No</v>
      </c>
      <c r="T44" s="7">
        <v>3465</v>
      </c>
      <c r="V44" s="5">
        <v>40</v>
      </c>
      <c r="W44" s="18" t="s">
        <v>121</v>
      </c>
      <c r="X44" s="18" t="s">
        <v>63</v>
      </c>
      <c r="Y44" s="18" t="s">
        <v>768</v>
      </c>
      <c r="Z44" s="18" t="s">
        <v>768</v>
      </c>
      <c r="AA44" s="18" t="s">
        <v>769</v>
      </c>
      <c r="AB44" s="18" t="s">
        <v>768</v>
      </c>
      <c r="AC44" s="30" t="str" cm="1">
        <f t="array" ref="AC44">IF(SUMPRODUCT(--ISNUMBER(FIND("Member",Y44:AB44))),"No","Yes")</f>
        <v>No</v>
      </c>
      <c r="AD44" s="7">
        <v>3025</v>
      </c>
    </row>
    <row r="45" spans="1:30">
      <c r="L45" s="24">
        <v>41</v>
      </c>
      <c r="M45" s="18" t="s">
        <v>92</v>
      </c>
      <c r="N45" s="18" t="s">
        <v>59</v>
      </c>
      <c r="O45" s="18" t="s">
        <v>768</v>
      </c>
      <c r="P45" s="18" t="s">
        <v>768</v>
      </c>
      <c r="Q45" s="18" t="s">
        <v>768</v>
      </c>
      <c r="R45" s="18" t="s">
        <v>768</v>
      </c>
      <c r="S45" s="30" t="str" cm="1">
        <f t="array" ref="S45">IF(SUMPRODUCT(--ISNUMBER(FIND("Member",O45:R45))),"No","Yes")</f>
        <v>Yes</v>
      </c>
      <c r="T45" s="7">
        <v>3400</v>
      </c>
      <c r="V45" s="5">
        <v>41</v>
      </c>
      <c r="W45" s="18" t="s">
        <v>129</v>
      </c>
      <c r="X45" s="18" t="s">
        <v>59</v>
      </c>
      <c r="Y45" s="18" t="s">
        <v>768</v>
      </c>
      <c r="Z45" s="18" t="s">
        <v>768</v>
      </c>
      <c r="AA45" s="18" t="s">
        <v>768</v>
      </c>
      <c r="AB45" s="18" t="s">
        <v>768</v>
      </c>
      <c r="AC45" s="30" t="str" cm="1">
        <f t="array" ref="AC45">IF(SUMPRODUCT(--ISNUMBER(FIND("Member",Y45:AB45))),"No","Yes")</f>
        <v>Yes</v>
      </c>
      <c r="AD45" s="7">
        <v>2955</v>
      </c>
    </row>
    <row r="46" spans="1:30">
      <c r="L46" s="24">
        <v>42</v>
      </c>
      <c r="M46" s="18" t="s">
        <v>133</v>
      </c>
      <c r="N46" s="18" t="s">
        <v>59</v>
      </c>
      <c r="O46" s="18" t="s">
        <v>768</v>
      </c>
      <c r="P46" s="18" t="s">
        <v>768</v>
      </c>
      <c r="Q46" s="18" t="s">
        <v>769</v>
      </c>
      <c r="R46" s="18" t="s">
        <v>768</v>
      </c>
      <c r="S46" s="30" t="str" cm="1">
        <f t="array" ref="S46">IF(SUMPRODUCT(--ISNUMBER(FIND("Member",O46:R46))),"No","Yes")</f>
        <v>No</v>
      </c>
      <c r="T46" s="7">
        <v>3395</v>
      </c>
      <c r="V46" s="5">
        <v>42</v>
      </c>
      <c r="W46" s="18" t="s">
        <v>116</v>
      </c>
      <c r="X46" s="18" t="s">
        <v>59</v>
      </c>
      <c r="Y46" s="18" t="s">
        <v>768</v>
      </c>
      <c r="Z46" s="18" t="s">
        <v>768</v>
      </c>
      <c r="AA46" s="18" t="s">
        <v>768</v>
      </c>
      <c r="AB46" s="18" t="s">
        <v>768</v>
      </c>
      <c r="AC46" s="30" t="str" cm="1">
        <f t="array" ref="AC46">IF(SUMPRODUCT(--ISNUMBER(FIND("Member",Y46:AB46))),"No","Yes")</f>
        <v>Yes</v>
      </c>
      <c r="AD46" s="7">
        <v>2940</v>
      </c>
    </row>
    <row r="47" spans="1:30">
      <c r="L47" s="24">
        <v>43</v>
      </c>
      <c r="M47" s="18" t="s">
        <v>122</v>
      </c>
      <c r="N47" s="18" t="s">
        <v>59</v>
      </c>
      <c r="O47" s="18" t="s">
        <v>768</v>
      </c>
      <c r="P47" s="18" t="s">
        <v>768</v>
      </c>
      <c r="Q47" s="18" t="s">
        <v>768</v>
      </c>
      <c r="R47" s="18" t="s">
        <v>768</v>
      </c>
      <c r="S47" s="30" t="str" cm="1">
        <f t="array" ref="S47">IF(SUMPRODUCT(--ISNUMBER(FIND("Member",O47:R47))),"No","Yes")</f>
        <v>Yes</v>
      </c>
      <c r="T47" s="7">
        <v>3305</v>
      </c>
      <c r="V47" s="5">
        <v>43</v>
      </c>
      <c r="W47" s="18" t="s">
        <v>131</v>
      </c>
      <c r="X47" s="18" t="s">
        <v>59</v>
      </c>
      <c r="Y47" s="18" t="s">
        <v>768</v>
      </c>
      <c r="Z47" s="18" t="s">
        <v>768</v>
      </c>
      <c r="AA47" s="18" t="s">
        <v>768</v>
      </c>
      <c r="AB47" s="18" t="s">
        <v>768</v>
      </c>
      <c r="AC47" s="30" t="str" cm="1">
        <f t="array" ref="AC47">IF(SUMPRODUCT(--ISNUMBER(FIND("Member",Y47:AB47))),"No","Yes")</f>
        <v>Yes</v>
      </c>
      <c r="AD47" s="7">
        <v>2930</v>
      </c>
    </row>
    <row r="48" spans="1:30">
      <c r="L48" s="24">
        <v>44</v>
      </c>
      <c r="M48" s="18" t="s">
        <v>121</v>
      </c>
      <c r="N48" s="18" t="s">
        <v>63</v>
      </c>
      <c r="O48" s="18" t="s">
        <v>768</v>
      </c>
      <c r="P48" s="18" t="s">
        <v>768</v>
      </c>
      <c r="Q48" s="18" t="s">
        <v>769</v>
      </c>
      <c r="R48" s="18" t="s">
        <v>768</v>
      </c>
      <c r="S48" s="30" t="str" cm="1">
        <f t="array" ref="S48">IF(SUMPRODUCT(--ISNUMBER(FIND("Member",O48:R48))),"No","Yes")</f>
        <v>No</v>
      </c>
      <c r="T48" s="7">
        <v>3250</v>
      </c>
      <c r="V48" s="5">
        <v>44</v>
      </c>
      <c r="W48" s="18" t="s">
        <v>82</v>
      </c>
      <c r="X48" s="18" t="s">
        <v>59</v>
      </c>
      <c r="Y48" s="18" t="s">
        <v>768</v>
      </c>
      <c r="Z48" s="18" t="s">
        <v>768</v>
      </c>
      <c r="AA48" s="18" t="s">
        <v>768</v>
      </c>
      <c r="AB48" s="18" t="s">
        <v>768</v>
      </c>
      <c r="AC48" s="30" t="str" cm="1">
        <f t="array" ref="AC48">IF(SUMPRODUCT(--ISNUMBER(FIND("Member",Y48:AB48))),"No","Yes")</f>
        <v>Yes</v>
      </c>
      <c r="AD48" s="7">
        <v>2920</v>
      </c>
    </row>
    <row r="49" spans="12:30">
      <c r="L49" s="24">
        <v>45</v>
      </c>
      <c r="M49" s="18" t="s">
        <v>139</v>
      </c>
      <c r="N49" s="18" t="s">
        <v>59</v>
      </c>
      <c r="O49" s="18" t="s">
        <v>768</v>
      </c>
      <c r="P49" s="18" t="s">
        <v>768</v>
      </c>
      <c r="Q49" s="18" t="s">
        <v>769</v>
      </c>
      <c r="R49" s="18" t="s">
        <v>768</v>
      </c>
      <c r="S49" s="30" t="str" cm="1">
        <f t="array" ref="S49">IF(SUMPRODUCT(--ISNUMBER(FIND("Member",O49:R49))),"No","Yes")</f>
        <v>No</v>
      </c>
      <c r="T49" s="7">
        <v>3245</v>
      </c>
      <c r="V49" s="5">
        <v>45</v>
      </c>
      <c r="W49" s="18" t="s">
        <v>162</v>
      </c>
      <c r="X49" s="18" t="s">
        <v>59</v>
      </c>
      <c r="Y49" s="18" t="s">
        <v>768</v>
      </c>
      <c r="Z49" s="18" t="s">
        <v>768</v>
      </c>
      <c r="AA49" s="18" t="s">
        <v>768</v>
      </c>
      <c r="AB49" s="18" t="s">
        <v>768</v>
      </c>
      <c r="AC49" s="30" t="str" cm="1">
        <f t="array" ref="AC49">IF(SUMPRODUCT(--ISNUMBER(FIND("Member",Y49:AB49))),"No","Yes")</f>
        <v>Yes</v>
      </c>
      <c r="AD49" s="7">
        <v>2840</v>
      </c>
    </row>
    <row r="50" spans="12:30">
      <c r="L50" s="24">
        <v>46</v>
      </c>
      <c r="M50" s="18" t="s">
        <v>103</v>
      </c>
      <c r="N50" s="18" t="s">
        <v>59</v>
      </c>
      <c r="O50" s="18" t="s">
        <v>768</v>
      </c>
      <c r="P50" s="18" t="s">
        <v>768</v>
      </c>
      <c r="Q50" s="18" t="s">
        <v>768</v>
      </c>
      <c r="R50" s="18" t="s">
        <v>768</v>
      </c>
      <c r="S50" s="30" t="str" cm="1">
        <f t="array" ref="S50">IF(SUMPRODUCT(--ISNUMBER(FIND("Member",O50:R50))),"No","Yes")</f>
        <v>Yes</v>
      </c>
      <c r="T50" s="7">
        <v>3170</v>
      </c>
      <c r="V50" s="5">
        <v>46</v>
      </c>
      <c r="W50" s="18" t="s">
        <v>138</v>
      </c>
      <c r="X50" s="18" t="s">
        <v>63</v>
      </c>
      <c r="Y50" s="18" t="s">
        <v>768</v>
      </c>
      <c r="Z50" s="18" t="s">
        <v>769</v>
      </c>
      <c r="AA50" s="18" t="s">
        <v>768</v>
      </c>
      <c r="AB50" s="18" t="s">
        <v>768</v>
      </c>
      <c r="AC50" s="30" t="str" cm="1">
        <f t="array" ref="AC50">IF(SUMPRODUCT(--ISNUMBER(FIND("Member",Y50:AB50))),"No","Yes")</f>
        <v>No</v>
      </c>
      <c r="AD50" s="7">
        <v>2765</v>
      </c>
    </row>
    <row r="51" spans="12:30">
      <c r="L51" s="24">
        <v>47</v>
      </c>
      <c r="M51" s="18" t="s">
        <v>136</v>
      </c>
      <c r="N51" s="18" t="s">
        <v>59</v>
      </c>
      <c r="O51" s="18" t="s">
        <v>768</v>
      </c>
      <c r="P51" s="18" t="s">
        <v>768</v>
      </c>
      <c r="Q51" s="18" t="s">
        <v>768</v>
      </c>
      <c r="R51" s="18" t="s">
        <v>769</v>
      </c>
      <c r="S51" s="30" t="str" cm="1">
        <f t="array" ref="S51">IF(SUMPRODUCT(--ISNUMBER(FIND("Member",O51:R51))),"No","Yes")</f>
        <v>No</v>
      </c>
      <c r="T51" s="7">
        <v>3150</v>
      </c>
      <c r="V51" s="5">
        <v>47</v>
      </c>
      <c r="W51" s="18" t="s">
        <v>141</v>
      </c>
      <c r="X51" s="18" t="s">
        <v>63</v>
      </c>
      <c r="Y51" s="18" t="s">
        <v>768</v>
      </c>
      <c r="Z51" s="18" t="s">
        <v>769</v>
      </c>
      <c r="AA51" s="18" t="s">
        <v>768</v>
      </c>
      <c r="AB51" s="18" t="s">
        <v>768</v>
      </c>
      <c r="AC51" s="30" t="str" cm="1">
        <f t="array" ref="AC51">IF(SUMPRODUCT(--ISNUMBER(FIND("Member",Y51:AB51))),"No","Yes")</f>
        <v>No</v>
      </c>
      <c r="AD51" s="7">
        <v>2645</v>
      </c>
    </row>
    <row r="52" spans="12:30">
      <c r="L52" s="24">
        <v>48</v>
      </c>
      <c r="M52" s="18" t="s">
        <v>131</v>
      </c>
      <c r="N52" s="18" t="s">
        <v>59</v>
      </c>
      <c r="O52" s="18" t="s">
        <v>768</v>
      </c>
      <c r="P52" s="18" t="s">
        <v>768</v>
      </c>
      <c r="Q52" s="18" t="s">
        <v>768</v>
      </c>
      <c r="R52" s="18" t="s">
        <v>768</v>
      </c>
      <c r="S52" s="30" t="str" cm="1">
        <f t="array" ref="S52">IF(SUMPRODUCT(--ISNUMBER(FIND("Member",O52:R52))),"No","Yes")</f>
        <v>Yes</v>
      </c>
      <c r="T52" s="7">
        <v>3140</v>
      </c>
      <c r="V52" s="5">
        <v>48</v>
      </c>
      <c r="W52" s="18" t="s">
        <v>144</v>
      </c>
      <c r="X52" s="18" t="s">
        <v>59</v>
      </c>
      <c r="Y52" s="18" t="s">
        <v>768</v>
      </c>
      <c r="Z52" s="18" t="s">
        <v>768</v>
      </c>
      <c r="AA52" s="18" t="s">
        <v>768</v>
      </c>
      <c r="AB52" s="18" t="s">
        <v>768</v>
      </c>
      <c r="AC52" s="30" t="str" cm="1">
        <f t="array" ref="AC52">IF(SUMPRODUCT(--ISNUMBER(FIND("Member",Y52:AB52))),"No","Yes")</f>
        <v>Yes</v>
      </c>
      <c r="AD52" s="7">
        <v>2610</v>
      </c>
    </row>
    <row r="53" spans="12:30">
      <c r="L53" s="24">
        <v>49</v>
      </c>
      <c r="M53" s="18" t="s">
        <v>135</v>
      </c>
      <c r="N53" s="18" t="s">
        <v>65</v>
      </c>
      <c r="O53" s="18" t="s">
        <v>768</v>
      </c>
      <c r="P53" s="18" t="s">
        <v>768</v>
      </c>
      <c r="Q53" s="18" t="s">
        <v>768</v>
      </c>
      <c r="R53" s="18" t="s">
        <v>768</v>
      </c>
      <c r="S53" s="30" t="str" cm="1">
        <f t="array" ref="S53">IF(SUMPRODUCT(--ISNUMBER(FIND("Member",O53:R53))),"No","Yes")</f>
        <v>Yes</v>
      </c>
      <c r="T53" s="7">
        <v>3085</v>
      </c>
      <c r="V53" s="5">
        <v>49</v>
      </c>
      <c r="W53" s="18" t="s">
        <v>115</v>
      </c>
      <c r="X53" s="18" t="s">
        <v>59</v>
      </c>
      <c r="Y53" s="18" t="s">
        <v>768</v>
      </c>
      <c r="Z53" s="18" t="s">
        <v>768</v>
      </c>
      <c r="AA53" s="18" t="s">
        <v>769</v>
      </c>
      <c r="AB53" s="18" t="s">
        <v>768</v>
      </c>
      <c r="AC53" s="30" t="str" cm="1">
        <f t="array" ref="AC53">IF(SUMPRODUCT(--ISNUMBER(FIND("Member",Y53:AB53))),"No","Yes")</f>
        <v>No</v>
      </c>
      <c r="AD53" s="7">
        <v>2545</v>
      </c>
    </row>
    <row r="54" spans="12:30">
      <c r="L54" s="24">
        <v>50</v>
      </c>
      <c r="M54" s="18" t="s">
        <v>134</v>
      </c>
      <c r="N54" s="18" t="s">
        <v>59</v>
      </c>
      <c r="O54" s="18" t="s">
        <v>769</v>
      </c>
      <c r="P54" s="18" t="s">
        <v>768</v>
      </c>
      <c r="Q54" s="18" t="s">
        <v>768</v>
      </c>
      <c r="R54" s="18" t="s">
        <v>768</v>
      </c>
      <c r="S54" s="30" t="str" cm="1">
        <f t="array" ref="S54">IF(SUMPRODUCT(--ISNUMBER(FIND("Member",O54:R54))),"No","Yes")</f>
        <v>No</v>
      </c>
      <c r="T54" s="7">
        <v>3070</v>
      </c>
      <c r="V54" s="5">
        <v>50</v>
      </c>
      <c r="W54" s="18" t="s">
        <v>135</v>
      </c>
      <c r="X54" s="18" t="s">
        <v>65</v>
      </c>
      <c r="Y54" s="18" t="s">
        <v>768</v>
      </c>
      <c r="Z54" s="18" t="s">
        <v>768</v>
      </c>
      <c r="AA54" s="18" t="s">
        <v>768</v>
      </c>
      <c r="AB54" s="18" t="s">
        <v>768</v>
      </c>
      <c r="AC54" s="30" t="str" cm="1">
        <f t="array" ref="AC54">IF(SUMPRODUCT(--ISNUMBER(FIND("Member",Y54:AB54))),"No","Yes")</f>
        <v>Yes</v>
      </c>
      <c r="AD54" s="7">
        <v>2520</v>
      </c>
    </row>
    <row r="55" spans="12:30">
      <c r="L55" s="24">
        <v>51</v>
      </c>
      <c r="M55" s="18" t="s">
        <v>138</v>
      </c>
      <c r="N55" s="18" t="s">
        <v>63</v>
      </c>
      <c r="O55" s="18" t="s">
        <v>768</v>
      </c>
      <c r="P55" s="18" t="s">
        <v>769</v>
      </c>
      <c r="Q55" s="18" t="s">
        <v>768</v>
      </c>
      <c r="R55" s="18" t="s">
        <v>768</v>
      </c>
      <c r="S55" s="30" t="str" cm="1">
        <f t="array" ref="S55">IF(SUMPRODUCT(--ISNUMBER(FIND("Member",O55:R55))),"No","Yes")</f>
        <v>No</v>
      </c>
      <c r="T55" s="7">
        <v>2945</v>
      </c>
      <c r="V55" s="5">
        <v>51</v>
      </c>
      <c r="W55" s="18" t="s">
        <v>118</v>
      </c>
      <c r="X55" s="18" t="s">
        <v>59</v>
      </c>
      <c r="Y55" s="18" t="s">
        <v>768</v>
      </c>
      <c r="Z55" s="18" t="s">
        <v>769</v>
      </c>
      <c r="AA55" s="18" t="s">
        <v>768</v>
      </c>
      <c r="AB55" s="18" t="s">
        <v>768</v>
      </c>
      <c r="AC55" s="30" t="str" cm="1">
        <f t="array" ref="AC55">IF(SUMPRODUCT(--ISNUMBER(FIND("Member",Y55:AB55))),"No","Yes")</f>
        <v>No</v>
      </c>
      <c r="AD55" s="7">
        <v>2480</v>
      </c>
    </row>
    <row r="56" spans="12:30">
      <c r="L56" s="24">
        <v>52</v>
      </c>
      <c r="M56" s="18" t="s">
        <v>144</v>
      </c>
      <c r="N56" s="18" t="s">
        <v>59</v>
      </c>
      <c r="O56" s="18" t="s">
        <v>768</v>
      </c>
      <c r="P56" s="18" t="s">
        <v>768</v>
      </c>
      <c r="Q56" s="18" t="s">
        <v>768</v>
      </c>
      <c r="R56" s="18" t="s">
        <v>768</v>
      </c>
      <c r="S56" s="30" t="str" cm="1">
        <f t="array" ref="S56">IF(SUMPRODUCT(--ISNUMBER(FIND("Member",O56:R56))),"No","Yes")</f>
        <v>Yes</v>
      </c>
      <c r="T56" s="7">
        <v>2850</v>
      </c>
      <c r="V56" s="5">
        <v>52</v>
      </c>
      <c r="W56" s="18" t="s">
        <v>139</v>
      </c>
      <c r="X56" s="18" t="s">
        <v>59</v>
      </c>
      <c r="Y56" s="18" t="s">
        <v>768</v>
      </c>
      <c r="Z56" s="18" t="s">
        <v>768</v>
      </c>
      <c r="AA56" s="18" t="s">
        <v>769</v>
      </c>
      <c r="AB56" s="18" t="s">
        <v>768</v>
      </c>
      <c r="AC56" s="30" t="str" cm="1">
        <f t="array" ref="AC56">IF(SUMPRODUCT(--ISNUMBER(FIND("Member",Y56:AB56))),"No","Yes")</f>
        <v>No</v>
      </c>
      <c r="AD56" s="7">
        <v>2440</v>
      </c>
    </row>
    <row r="57" spans="12:30">
      <c r="L57" s="24">
        <v>53</v>
      </c>
      <c r="M57" s="18" t="s">
        <v>124</v>
      </c>
      <c r="N57" s="18" t="s">
        <v>63</v>
      </c>
      <c r="O57" s="18" t="s">
        <v>768</v>
      </c>
      <c r="P57" s="18" t="s">
        <v>768</v>
      </c>
      <c r="Q57" s="18" t="s">
        <v>768</v>
      </c>
      <c r="R57" s="18" t="s">
        <v>768</v>
      </c>
      <c r="S57" s="30" t="str" cm="1">
        <f t="array" ref="S57">IF(SUMPRODUCT(--ISNUMBER(FIND("Member",O57:R57))),"No","Yes")</f>
        <v>Yes</v>
      </c>
      <c r="T57" s="7">
        <v>2785</v>
      </c>
      <c r="V57" s="5">
        <v>53</v>
      </c>
      <c r="W57" s="18" t="s">
        <v>134</v>
      </c>
      <c r="X57" s="18" t="s">
        <v>59</v>
      </c>
      <c r="Y57" s="18" t="s">
        <v>769</v>
      </c>
      <c r="Z57" s="18" t="s">
        <v>768</v>
      </c>
      <c r="AA57" s="18" t="s">
        <v>768</v>
      </c>
      <c r="AB57" s="18" t="s">
        <v>768</v>
      </c>
      <c r="AC57" s="30" t="str" cm="1">
        <f t="array" ref="AC57">IF(SUMPRODUCT(--ISNUMBER(FIND("Member",Y57:AB57))),"No","Yes")</f>
        <v>No</v>
      </c>
      <c r="AD57" s="7">
        <v>2365</v>
      </c>
    </row>
    <row r="58" spans="12:30">
      <c r="L58" s="24">
        <v>54</v>
      </c>
      <c r="M58" s="18" t="s">
        <v>119</v>
      </c>
      <c r="N58" s="18" t="s">
        <v>59</v>
      </c>
      <c r="O58" s="18" t="s">
        <v>768</v>
      </c>
      <c r="P58" s="18" t="s">
        <v>768</v>
      </c>
      <c r="Q58" s="18" t="s">
        <v>769</v>
      </c>
      <c r="R58" s="18" t="s">
        <v>768</v>
      </c>
      <c r="S58" s="30" t="str" cm="1">
        <f t="array" ref="S58">IF(SUMPRODUCT(--ISNUMBER(FIND("Member",O58:R58))),"No","Yes")</f>
        <v>No</v>
      </c>
      <c r="T58" s="7">
        <v>2745</v>
      </c>
      <c r="V58" s="5">
        <v>54</v>
      </c>
      <c r="W58" s="18" t="s">
        <v>128</v>
      </c>
      <c r="X58" s="18" t="s">
        <v>59</v>
      </c>
      <c r="Y58" s="18" t="s">
        <v>768</v>
      </c>
      <c r="Z58" s="18" t="s">
        <v>769</v>
      </c>
      <c r="AA58" s="18" t="s">
        <v>768</v>
      </c>
      <c r="AB58" s="18" t="s">
        <v>768</v>
      </c>
      <c r="AC58" s="30" t="str" cm="1">
        <f t="array" ref="AC58">IF(SUMPRODUCT(--ISNUMBER(FIND("Member",Y58:AB58))),"No","Yes")</f>
        <v>No</v>
      </c>
      <c r="AD58" s="7">
        <v>2265</v>
      </c>
    </row>
    <row r="59" spans="12:30">
      <c r="L59" s="24">
        <v>55</v>
      </c>
      <c r="M59" s="18" t="s">
        <v>177</v>
      </c>
      <c r="N59" s="18" t="s">
        <v>63</v>
      </c>
      <c r="O59" s="18" t="s">
        <v>768</v>
      </c>
      <c r="P59" s="18" t="s">
        <v>769</v>
      </c>
      <c r="Q59" s="18" t="s">
        <v>768</v>
      </c>
      <c r="R59" s="18" t="s">
        <v>768</v>
      </c>
      <c r="S59" s="30" t="str" cm="1">
        <f t="array" ref="S59">IF(SUMPRODUCT(--ISNUMBER(FIND("Member",O59:R59))),"No","Yes")</f>
        <v>No</v>
      </c>
      <c r="T59" s="7">
        <v>2675</v>
      </c>
      <c r="V59" s="5">
        <v>55</v>
      </c>
      <c r="W59" s="18" t="s">
        <v>197</v>
      </c>
      <c r="X59" s="18" t="s">
        <v>59</v>
      </c>
      <c r="Y59" s="18" t="s">
        <v>768</v>
      </c>
      <c r="Z59" s="18" t="s">
        <v>768</v>
      </c>
      <c r="AA59" s="18" t="s">
        <v>769</v>
      </c>
      <c r="AB59" s="18" t="s">
        <v>768</v>
      </c>
      <c r="AC59" s="30" t="str" cm="1">
        <f t="array" ref="AC59">IF(SUMPRODUCT(--ISNUMBER(FIND("Member",Y59:AB59))),"No","Yes")</f>
        <v>No</v>
      </c>
      <c r="AD59" s="7">
        <v>2245</v>
      </c>
    </row>
    <row r="60" spans="12:30">
      <c r="L60" s="24">
        <v>56</v>
      </c>
      <c r="M60" s="18" t="s">
        <v>518</v>
      </c>
      <c r="N60" s="18" t="s">
        <v>65</v>
      </c>
      <c r="O60" s="18" t="s">
        <v>768</v>
      </c>
      <c r="P60" s="18" t="s">
        <v>768</v>
      </c>
      <c r="Q60" s="18" t="s">
        <v>768</v>
      </c>
      <c r="R60" s="18" t="s">
        <v>768</v>
      </c>
      <c r="S60" s="30" t="str" cm="1">
        <f t="array" ref="S60">IF(SUMPRODUCT(--ISNUMBER(FIND("Member",O60:R60))),"No","Yes")</f>
        <v>Yes</v>
      </c>
      <c r="T60" s="7">
        <v>2570</v>
      </c>
      <c r="V60" s="5">
        <v>56</v>
      </c>
      <c r="W60" s="18" t="s">
        <v>92</v>
      </c>
      <c r="X60" s="18" t="s">
        <v>59</v>
      </c>
      <c r="Y60" s="18" t="s">
        <v>768</v>
      </c>
      <c r="Z60" s="18" t="s">
        <v>768</v>
      </c>
      <c r="AA60" s="18" t="s">
        <v>768</v>
      </c>
      <c r="AB60" s="18" t="s">
        <v>768</v>
      </c>
      <c r="AC60" s="30" t="str" cm="1">
        <f t="array" ref="AC60">IF(SUMPRODUCT(--ISNUMBER(FIND("Member",Y60:AB60))),"No","Yes")</f>
        <v>Yes</v>
      </c>
      <c r="AD60" s="7">
        <v>2240</v>
      </c>
    </row>
    <row r="61" spans="12:30">
      <c r="L61" s="24">
        <v>57</v>
      </c>
      <c r="M61" s="18" t="s">
        <v>141</v>
      </c>
      <c r="N61" s="18" t="s">
        <v>63</v>
      </c>
      <c r="O61" s="18" t="s">
        <v>768</v>
      </c>
      <c r="P61" s="18" t="s">
        <v>769</v>
      </c>
      <c r="Q61" s="18" t="s">
        <v>768</v>
      </c>
      <c r="R61" s="18" t="s">
        <v>768</v>
      </c>
      <c r="S61" s="30" t="str" cm="1">
        <f t="array" ref="S61">IF(SUMPRODUCT(--ISNUMBER(FIND("Member",O61:R61))),"No","Yes")</f>
        <v>No</v>
      </c>
      <c r="T61" s="7">
        <v>2415</v>
      </c>
      <c r="V61" s="5">
        <v>57</v>
      </c>
      <c r="W61" s="18" t="s">
        <v>119</v>
      </c>
      <c r="X61" s="18" t="s">
        <v>59</v>
      </c>
      <c r="Y61" s="18" t="s">
        <v>768</v>
      </c>
      <c r="Z61" s="18" t="s">
        <v>768</v>
      </c>
      <c r="AA61" s="18" t="s">
        <v>769</v>
      </c>
      <c r="AB61" s="18" t="s">
        <v>768</v>
      </c>
      <c r="AC61" s="30" t="str" cm="1">
        <f t="array" ref="AC61">IF(SUMPRODUCT(--ISNUMBER(FIND("Member",Y61:AB61))),"No","Yes")</f>
        <v>No</v>
      </c>
      <c r="AD61" s="7">
        <v>2225</v>
      </c>
    </row>
    <row r="62" spans="12:30">
      <c r="L62" s="24">
        <v>58</v>
      </c>
      <c r="M62" s="18" t="s">
        <v>128</v>
      </c>
      <c r="N62" s="18" t="s">
        <v>59</v>
      </c>
      <c r="O62" s="18" t="s">
        <v>768</v>
      </c>
      <c r="P62" s="18" t="s">
        <v>769</v>
      </c>
      <c r="Q62" s="18" t="s">
        <v>768</v>
      </c>
      <c r="R62" s="18" t="s">
        <v>768</v>
      </c>
      <c r="S62" s="30" t="str" cm="1">
        <f t="array" ref="S62">IF(SUMPRODUCT(--ISNUMBER(FIND("Member",O62:R62))),"No","Yes")</f>
        <v>No</v>
      </c>
      <c r="T62" s="7">
        <v>2350</v>
      </c>
      <c r="V62" s="5">
        <v>58</v>
      </c>
      <c r="W62" s="18" t="s">
        <v>142</v>
      </c>
      <c r="X62" s="18" t="s">
        <v>59</v>
      </c>
      <c r="Y62" s="18" t="s">
        <v>768</v>
      </c>
      <c r="Z62" s="18" t="s">
        <v>768</v>
      </c>
      <c r="AA62" s="18" t="s">
        <v>768</v>
      </c>
      <c r="AB62" s="18" t="s">
        <v>768</v>
      </c>
      <c r="AC62" s="30" t="str" cm="1">
        <f t="array" ref="AC62">IF(SUMPRODUCT(--ISNUMBER(FIND("Member",Y62:AB62))),"No","Yes")</f>
        <v>Yes</v>
      </c>
      <c r="AD62" s="7">
        <v>2125</v>
      </c>
    </row>
    <row r="63" spans="12:30">
      <c r="L63" s="24">
        <v>59</v>
      </c>
      <c r="M63" s="18" t="s">
        <v>129</v>
      </c>
      <c r="N63" s="18" t="s">
        <v>59</v>
      </c>
      <c r="O63" s="18" t="s">
        <v>768</v>
      </c>
      <c r="P63" s="18" t="s">
        <v>768</v>
      </c>
      <c r="Q63" s="18" t="s">
        <v>768</v>
      </c>
      <c r="R63" s="18" t="s">
        <v>768</v>
      </c>
      <c r="S63" s="30" t="str" cm="1">
        <f t="array" ref="S63">IF(SUMPRODUCT(--ISNUMBER(FIND("Member",O63:R63))),"No","Yes")</f>
        <v>Yes</v>
      </c>
      <c r="T63" s="7">
        <v>2345</v>
      </c>
      <c r="V63" s="5">
        <v>59</v>
      </c>
      <c r="W63" s="18" t="s">
        <v>209</v>
      </c>
      <c r="X63" s="18" t="s">
        <v>65</v>
      </c>
      <c r="Y63" s="18" t="s">
        <v>768</v>
      </c>
      <c r="Z63" s="18" t="s">
        <v>768</v>
      </c>
      <c r="AA63" s="18" t="s">
        <v>768</v>
      </c>
      <c r="AB63" s="18" t="s">
        <v>768</v>
      </c>
      <c r="AC63" s="30" t="str" cm="1">
        <f t="array" ref="AC63">IF(SUMPRODUCT(--ISNUMBER(FIND("Member",Y63:AB63))),"No","Yes")</f>
        <v>Yes</v>
      </c>
      <c r="AD63" s="7">
        <v>2080</v>
      </c>
    </row>
    <row r="64" spans="12:30">
      <c r="L64" s="24">
        <v>60</v>
      </c>
      <c r="M64" s="18" t="s">
        <v>197</v>
      </c>
      <c r="N64" s="18" t="s">
        <v>59</v>
      </c>
      <c r="O64" s="18" t="s">
        <v>768</v>
      </c>
      <c r="P64" s="18" t="s">
        <v>768</v>
      </c>
      <c r="Q64" s="18" t="s">
        <v>769</v>
      </c>
      <c r="R64" s="18" t="s">
        <v>768</v>
      </c>
      <c r="S64" s="30" t="str" cm="1">
        <f t="array" ref="S64">IF(SUMPRODUCT(--ISNUMBER(FIND("Member",O64:R64))),"No","Yes")</f>
        <v>No</v>
      </c>
      <c r="T64" s="7">
        <v>2145</v>
      </c>
      <c r="V64" s="5">
        <v>60</v>
      </c>
      <c r="W64" s="18" t="s">
        <v>147</v>
      </c>
      <c r="X64" s="18" t="s">
        <v>59</v>
      </c>
      <c r="Y64" s="18" t="s">
        <v>768</v>
      </c>
      <c r="Z64" s="18" t="s">
        <v>768</v>
      </c>
      <c r="AA64" s="18" t="s">
        <v>769</v>
      </c>
      <c r="AB64" s="18" t="s">
        <v>768</v>
      </c>
      <c r="AC64" s="30" t="str" cm="1">
        <f t="array" ref="AC64">IF(SUMPRODUCT(--ISNUMBER(FIND("Member",Y64:AB64))),"No","Yes")</f>
        <v>No</v>
      </c>
      <c r="AD64" s="7">
        <v>2025</v>
      </c>
    </row>
    <row r="65" spans="12:30">
      <c r="L65" s="24">
        <v>61</v>
      </c>
      <c r="M65" s="18" t="s">
        <v>159</v>
      </c>
      <c r="N65" s="18" t="s">
        <v>59</v>
      </c>
      <c r="O65" s="18" t="s">
        <v>768</v>
      </c>
      <c r="P65" s="18" t="s">
        <v>769</v>
      </c>
      <c r="Q65" s="18" t="s">
        <v>768</v>
      </c>
      <c r="R65" s="18" t="s">
        <v>768</v>
      </c>
      <c r="S65" s="30" t="str" cm="1">
        <f t="array" ref="S65">IF(SUMPRODUCT(--ISNUMBER(FIND("Member",O65:R65))),"No","Yes")</f>
        <v>No</v>
      </c>
      <c r="T65" s="7">
        <v>2125</v>
      </c>
      <c r="V65" s="5">
        <v>61</v>
      </c>
      <c r="W65" s="18" t="s">
        <v>136</v>
      </c>
      <c r="X65" s="18" t="s">
        <v>59</v>
      </c>
      <c r="Y65" s="18" t="s">
        <v>768</v>
      </c>
      <c r="Z65" s="18" t="s">
        <v>768</v>
      </c>
      <c r="AA65" s="18" t="s">
        <v>768</v>
      </c>
      <c r="AB65" s="18" t="s">
        <v>769</v>
      </c>
      <c r="AC65" s="30" t="str" cm="1">
        <f t="array" ref="AC65">IF(SUMPRODUCT(--ISNUMBER(FIND("Member",Y65:AB65))),"No","Yes")</f>
        <v>No</v>
      </c>
      <c r="AD65" s="7">
        <v>2005</v>
      </c>
    </row>
    <row r="66" spans="12:30">
      <c r="L66" s="24">
        <v>62</v>
      </c>
      <c r="M66" s="18" t="s">
        <v>143</v>
      </c>
      <c r="N66" s="18" t="s">
        <v>59</v>
      </c>
      <c r="O66" s="18" t="s">
        <v>768</v>
      </c>
      <c r="P66" s="18" t="s">
        <v>768</v>
      </c>
      <c r="Q66" s="18" t="s">
        <v>768</v>
      </c>
      <c r="R66" s="18" t="s">
        <v>768</v>
      </c>
      <c r="S66" s="30" t="str" cm="1">
        <f t="array" ref="S66">IF(SUMPRODUCT(--ISNUMBER(FIND("Member",O66:R66))),"No","Yes")</f>
        <v>Yes</v>
      </c>
      <c r="T66" s="7">
        <v>2095</v>
      </c>
      <c r="V66" s="5">
        <v>62</v>
      </c>
      <c r="W66" s="18" t="s">
        <v>143</v>
      </c>
      <c r="X66" s="18" t="s">
        <v>59</v>
      </c>
      <c r="Y66" s="18" t="s">
        <v>768</v>
      </c>
      <c r="Z66" s="18" t="s">
        <v>768</v>
      </c>
      <c r="AA66" s="18" t="s">
        <v>768</v>
      </c>
      <c r="AB66" s="18" t="s">
        <v>768</v>
      </c>
      <c r="AC66" s="30" t="str" cm="1">
        <f t="array" ref="AC66">IF(SUMPRODUCT(--ISNUMBER(FIND("Member",Y66:AB66))),"No","Yes")</f>
        <v>Yes</v>
      </c>
      <c r="AD66" s="7">
        <v>1960</v>
      </c>
    </row>
    <row r="67" spans="12:30">
      <c r="L67" s="24">
        <v>63</v>
      </c>
      <c r="M67" s="18" t="s">
        <v>147</v>
      </c>
      <c r="N67" s="18" t="s">
        <v>59</v>
      </c>
      <c r="O67" s="18" t="s">
        <v>768</v>
      </c>
      <c r="P67" s="18" t="s">
        <v>768</v>
      </c>
      <c r="Q67" s="18" t="s">
        <v>769</v>
      </c>
      <c r="R67" s="18" t="s">
        <v>768</v>
      </c>
      <c r="S67" s="30" t="str" cm="1">
        <f t="array" ref="S67">IF(SUMPRODUCT(--ISNUMBER(FIND("Member",O67:R67))),"No","Yes")</f>
        <v>No</v>
      </c>
      <c r="T67" s="7">
        <v>2095</v>
      </c>
      <c r="V67" s="5">
        <v>63</v>
      </c>
      <c r="W67" s="18" t="s">
        <v>124</v>
      </c>
      <c r="X67" s="18" t="s">
        <v>63</v>
      </c>
      <c r="Y67" s="18" t="s">
        <v>768</v>
      </c>
      <c r="Z67" s="18" t="s">
        <v>768</v>
      </c>
      <c r="AA67" s="18" t="s">
        <v>768</v>
      </c>
      <c r="AB67" s="18" t="s">
        <v>768</v>
      </c>
      <c r="AC67" s="30" t="str" cm="1">
        <f t="array" ref="AC67">IF(SUMPRODUCT(--ISNUMBER(FIND("Member",Y67:AB67))),"No","Yes")</f>
        <v>Yes</v>
      </c>
      <c r="AD67" s="7">
        <v>1950</v>
      </c>
    </row>
    <row r="68" spans="12:30">
      <c r="L68" s="24">
        <v>64</v>
      </c>
      <c r="M68" s="18" t="s">
        <v>209</v>
      </c>
      <c r="N68" s="18" t="s">
        <v>65</v>
      </c>
      <c r="O68" s="18" t="s">
        <v>768</v>
      </c>
      <c r="P68" s="18" t="s">
        <v>768</v>
      </c>
      <c r="Q68" s="18" t="s">
        <v>768</v>
      </c>
      <c r="R68" s="18" t="s">
        <v>768</v>
      </c>
      <c r="S68" s="30" t="str" cm="1">
        <f t="array" ref="S68">IF(SUMPRODUCT(--ISNUMBER(FIND("Member",O68:R68))),"No","Yes")</f>
        <v>Yes</v>
      </c>
      <c r="T68" s="7">
        <v>2090</v>
      </c>
      <c r="V68" s="5">
        <v>64</v>
      </c>
      <c r="W68" s="18" t="s">
        <v>168</v>
      </c>
      <c r="X68" s="18" t="s">
        <v>59</v>
      </c>
      <c r="Y68" s="18" t="s">
        <v>769</v>
      </c>
      <c r="Z68" s="18" t="s">
        <v>768</v>
      </c>
      <c r="AA68" s="18" t="s">
        <v>768</v>
      </c>
      <c r="AB68" s="18" t="s">
        <v>768</v>
      </c>
      <c r="AC68" s="30" t="str" cm="1">
        <f t="array" ref="AC68">IF(SUMPRODUCT(--ISNUMBER(FIND("Member",Y68:AB68))),"No","Yes")</f>
        <v>No</v>
      </c>
      <c r="AD68" s="7">
        <v>1840</v>
      </c>
    </row>
    <row r="69" spans="12:30">
      <c r="L69" s="24">
        <v>65</v>
      </c>
      <c r="M69" s="18" t="s">
        <v>162</v>
      </c>
      <c r="N69" s="18" t="s">
        <v>59</v>
      </c>
      <c r="O69" s="18" t="s">
        <v>768</v>
      </c>
      <c r="P69" s="18" t="s">
        <v>768</v>
      </c>
      <c r="Q69" s="18" t="s">
        <v>768</v>
      </c>
      <c r="R69" s="18" t="s">
        <v>768</v>
      </c>
      <c r="S69" s="30" t="str" cm="1">
        <f t="array" ref="S69">IF(SUMPRODUCT(--ISNUMBER(FIND("Member",O69:R69))),"No","Yes")</f>
        <v>Yes</v>
      </c>
      <c r="T69" s="7">
        <v>1995</v>
      </c>
      <c r="V69" s="5">
        <v>65</v>
      </c>
      <c r="W69" s="18" t="s">
        <v>158</v>
      </c>
      <c r="X69" s="18" t="s">
        <v>59</v>
      </c>
      <c r="Y69" s="18" t="s">
        <v>768</v>
      </c>
      <c r="Z69" s="18" t="s">
        <v>768</v>
      </c>
      <c r="AA69" s="18" t="s">
        <v>769</v>
      </c>
      <c r="AB69" s="18" t="s">
        <v>768</v>
      </c>
      <c r="AC69" s="30" t="str" cm="1">
        <f t="array" ref="AC69">IF(SUMPRODUCT(--ISNUMBER(FIND("Member",Y69:AB69))),"No","Yes")</f>
        <v>No</v>
      </c>
      <c r="AD69" s="7">
        <v>1685</v>
      </c>
    </row>
    <row r="70" spans="12:30">
      <c r="L70" s="24">
        <v>66</v>
      </c>
      <c r="M70" s="18" t="s">
        <v>157</v>
      </c>
      <c r="N70" s="18" t="s">
        <v>59</v>
      </c>
      <c r="O70" s="18" t="s">
        <v>768</v>
      </c>
      <c r="P70" s="18" t="s">
        <v>768</v>
      </c>
      <c r="Q70" s="18" t="s">
        <v>768</v>
      </c>
      <c r="R70" s="18" t="s">
        <v>768</v>
      </c>
      <c r="S70" s="30" t="str" cm="1">
        <f t="array" ref="S70">IF(SUMPRODUCT(--ISNUMBER(FIND("Member",O70:R70))),"No","Yes")</f>
        <v>Yes</v>
      </c>
      <c r="T70" s="7">
        <v>1980</v>
      </c>
      <c r="V70" s="5">
        <v>66</v>
      </c>
      <c r="W70" s="18" t="s">
        <v>159</v>
      </c>
      <c r="X70" s="18" t="s">
        <v>59</v>
      </c>
      <c r="Y70" s="18" t="s">
        <v>768</v>
      </c>
      <c r="Z70" s="18" t="s">
        <v>769</v>
      </c>
      <c r="AA70" s="18" t="s">
        <v>768</v>
      </c>
      <c r="AB70" s="18" t="s">
        <v>768</v>
      </c>
      <c r="AC70" s="30" t="str" cm="1">
        <f t="array" ref="AC70">IF(SUMPRODUCT(--ISNUMBER(FIND("Member",Y70:AB70))),"No","Yes")</f>
        <v>No</v>
      </c>
      <c r="AD70" s="7">
        <v>1645</v>
      </c>
    </row>
    <row r="71" spans="12:30">
      <c r="L71" s="24">
        <v>67</v>
      </c>
      <c r="M71" s="18" t="s">
        <v>142</v>
      </c>
      <c r="N71" s="18" t="s">
        <v>59</v>
      </c>
      <c r="O71" s="18" t="s">
        <v>768</v>
      </c>
      <c r="P71" s="18" t="s">
        <v>768</v>
      </c>
      <c r="Q71" s="18" t="s">
        <v>768</v>
      </c>
      <c r="R71" s="18" t="s">
        <v>768</v>
      </c>
      <c r="S71" s="30" t="str" cm="1">
        <f t="array" ref="S71">IF(SUMPRODUCT(--ISNUMBER(FIND("Member",O71:R71))),"No","Yes")</f>
        <v>Yes</v>
      </c>
      <c r="T71" s="7">
        <v>1845</v>
      </c>
      <c r="V71" s="5">
        <v>67</v>
      </c>
      <c r="W71" s="18" t="s">
        <v>157</v>
      </c>
      <c r="X71" s="18" t="s">
        <v>59</v>
      </c>
      <c r="Y71" s="18" t="s">
        <v>768</v>
      </c>
      <c r="Z71" s="18" t="s">
        <v>768</v>
      </c>
      <c r="AA71" s="18" t="s">
        <v>768</v>
      </c>
      <c r="AB71" s="18" t="s">
        <v>768</v>
      </c>
      <c r="AC71" s="30" t="str" cm="1">
        <f t="array" ref="AC71">IF(SUMPRODUCT(--ISNUMBER(FIND("Member",Y71:AB71))),"No","Yes")</f>
        <v>Yes</v>
      </c>
      <c r="AD71" s="7">
        <v>1515</v>
      </c>
    </row>
    <row r="72" spans="12:30">
      <c r="L72" s="24">
        <v>68</v>
      </c>
      <c r="M72" s="18" t="s">
        <v>158</v>
      </c>
      <c r="N72" s="18" t="s">
        <v>59</v>
      </c>
      <c r="O72" s="18" t="s">
        <v>768</v>
      </c>
      <c r="P72" s="18" t="s">
        <v>768</v>
      </c>
      <c r="Q72" s="18" t="s">
        <v>769</v>
      </c>
      <c r="R72" s="18" t="s">
        <v>768</v>
      </c>
      <c r="S72" s="30" t="str" cm="1">
        <f t="array" ref="S72">IF(SUMPRODUCT(--ISNUMBER(FIND("Member",O72:R72))),"No","Yes")</f>
        <v>No</v>
      </c>
      <c r="T72" s="7">
        <v>1815</v>
      </c>
      <c r="V72" s="5">
        <v>68</v>
      </c>
      <c r="W72" s="18" t="s">
        <v>518</v>
      </c>
      <c r="X72" s="18" t="s">
        <v>65</v>
      </c>
      <c r="Y72" s="18" t="s">
        <v>768</v>
      </c>
      <c r="Z72" s="18" t="s">
        <v>768</v>
      </c>
      <c r="AA72" s="18" t="s">
        <v>768</v>
      </c>
      <c r="AB72" s="18" t="s">
        <v>768</v>
      </c>
      <c r="AC72" s="30" t="str" cm="1">
        <f t="array" ref="AC72">IF(SUMPRODUCT(--ISNUMBER(FIND("Member",Y72:AB72))),"No","Yes")</f>
        <v>Yes</v>
      </c>
      <c r="AD72" s="7">
        <v>1465</v>
      </c>
    </row>
    <row r="73" spans="12:30">
      <c r="L73" s="24">
        <v>69</v>
      </c>
      <c r="M73" s="18" t="s">
        <v>148</v>
      </c>
      <c r="N73" s="18" t="s">
        <v>59</v>
      </c>
      <c r="O73" s="18" t="s">
        <v>768</v>
      </c>
      <c r="P73" s="18" t="s">
        <v>768</v>
      </c>
      <c r="Q73" s="18" t="s">
        <v>768</v>
      </c>
      <c r="R73" s="18" t="s">
        <v>768</v>
      </c>
      <c r="S73" s="30" t="str" cm="1">
        <f t="array" ref="S73">IF(SUMPRODUCT(--ISNUMBER(FIND("Member",O73:R73))),"No","Yes")</f>
        <v>Yes</v>
      </c>
      <c r="T73" s="7">
        <v>1810</v>
      </c>
      <c r="V73" s="5">
        <v>69</v>
      </c>
      <c r="W73" s="18" t="s">
        <v>160</v>
      </c>
      <c r="X73" s="18" t="s">
        <v>59</v>
      </c>
      <c r="Y73" s="18" t="s">
        <v>768</v>
      </c>
      <c r="Z73" s="18" t="s">
        <v>768</v>
      </c>
      <c r="AA73" s="18" t="s">
        <v>768</v>
      </c>
      <c r="AB73" s="18" t="s">
        <v>768</v>
      </c>
      <c r="AC73" s="30" t="str" cm="1">
        <f t="array" ref="AC73">IF(SUMPRODUCT(--ISNUMBER(FIND("Member",Y73:AB73))),"No","Yes")</f>
        <v>Yes</v>
      </c>
      <c r="AD73" s="7">
        <v>1420</v>
      </c>
    </row>
    <row r="74" spans="12:30">
      <c r="L74" s="24">
        <v>70</v>
      </c>
      <c r="M74" s="18" t="s">
        <v>105</v>
      </c>
      <c r="N74" s="18" t="s">
        <v>59</v>
      </c>
      <c r="O74" s="18" t="s">
        <v>768</v>
      </c>
      <c r="P74" s="18" t="s">
        <v>769</v>
      </c>
      <c r="Q74" s="18" t="s">
        <v>768</v>
      </c>
      <c r="R74" s="18" t="s">
        <v>768</v>
      </c>
      <c r="S74" s="30" t="str" cm="1">
        <f t="array" ref="S74">IF(SUMPRODUCT(--ISNUMBER(FIND("Member",O74:R74))),"No","Yes")</f>
        <v>No</v>
      </c>
      <c r="T74" s="7">
        <v>1680</v>
      </c>
      <c r="V74" s="5">
        <v>70</v>
      </c>
      <c r="W74" s="18" t="s">
        <v>178</v>
      </c>
      <c r="X74" s="18" t="s">
        <v>59</v>
      </c>
      <c r="Y74" s="18" t="s">
        <v>768</v>
      </c>
      <c r="Z74" s="18" t="s">
        <v>768</v>
      </c>
      <c r="AA74" s="18" t="s">
        <v>768</v>
      </c>
      <c r="AB74" s="18" t="s">
        <v>768</v>
      </c>
      <c r="AC74" s="30" t="str" cm="1">
        <f t="array" ref="AC74">IF(SUMPRODUCT(--ISNUMBER(FIND("Member",Y74:AB74))),"No","Yes")</f>
        <v>Yes</v>
      </c>
      <c r="AD74" s="7">
        <v>1365</v>
      </c>
    </row>
    <row r="75" spans="12:30">
      <c r="L75" s="24">
        <v>71</v>
      </c>
      <c r="M75" s="18" t="s">
        <v>168</v>
      </c>
      <c r="N75" s="18" t="s">
        <v>59</v>
      </c>
      <c r="O75" s="18" t="s">
        <v>769</v>
      </c>
      <c r="P75" s="18" t="s">
        <v>768</v>
      </c>
      <c r="Q75" s="18" t="s">
        <v>768</v>
      </c>
      <c r="R75" s="18" t="s">
        <v>768</v>
      </c>
      <c r="S75" s="30" t="str" cm="1">
        <f t="array" ref="S75">IF(SUMPRODUCT(--ISNUMBER(FIND("Member",O75:R75))),"No","Yes")</f>
        <v>No</v>
      </c>
      <c r="T75" s="7">
        <v>1680</v>
      </c>
      <c r="V75" s="5">
        <v>71</v>
      </c>
      <c r="W75" s="18" t="s">
        <v>146</v>
      </c>
      <c r="X75" s="18" t="s">
        <v>59</v>
      </c>
      <c r="Y75" s="18" t="s">
        <v>768</v>
      </c>
      <c r="Z75" s="18" t="s">
        <v>768</v>
      </c>
      <c r="AA75" s="18" t="s">
        <v>768</v>
      </c>
      <c r="AB75" s="18" t="s">
        <v>769</v>
      </c>
      <c r="AC75" s="30" t="str" cm="1">
        <f t="array" ref="AC75">IF(SUMPRODUCT(--ISNUMBER(FIND("Member",Y75:AB75))),"No","Yes")</f>
        <v>No</v>
      </c>
      <c r="AD75" s="7">
        <v>1325</v>
      </c>
    </row>
    <row r="76" spans="12:30">
      <c r="L76" s="24">
        <v>72</v>
      </c>
      <c r="M76" s="18" t="s">
        <v>161</v>
      </c>
      <c r="N76" s="18" t="s">
        <v>59</v>
      </c>
      <c r="O76" s="18" t="s">
        <v>769</v>
      </c>
      <c r="P76" s="18" t="s">
        <v>768</v>
      </c>
      <c r="Q76" s="18" t="s">
        <v>768</v>
      </c>
      <c r="R76" s="18" t="s">
        <v>768</v>
      </c>
      <c r="S76" s="30" t="str" cm="1">
        <f t="array" ref="S76">IF(SUMPRODUCT(--ISNUMBER(FIND("Member",O76:R76))),"No","Yes")</f>
        <v>No</v>
      </c>
      <c r="T76" s="7">
        <v>1650</v>
      </c>
      <c r="V76" s="5">
        <v>72</v>
      </c>
      <c r="W76" s="18" t="s">
        <v>179</v>
      </c>
      <c r="X76" s="18" t="s">
        <v>59</v>
      </c>
      <c r="Y76" s="18" t="s">
        <v>768</v>
      </c>
      <c r="Z76" s="18" t="s">
        <v>768</v>
      </c>
      <c r="AA76" s="18" t="s">
        <v>768</v>
      </c>
      <c r="AB76" s="18" t="s">
        <v>768</v>
      </c>
      <c r="AC76" s="30" t="str" cm="1">
        <f t="array" ref="AC76">IF(SUMPRODUCT(--ISNUMBER(FIND("Member",Y76:AB76))),"No","Yes")</f>
        <v>Yes</v>
      </c>
      <c r="AD76" s="7">
        <v>1300</v>
      </c>
    </row>
    <row r="77" spans="12:30">
      <c r="L77" s="24">
        <v>73</v>
      </c>
      <c r="M77" s="18" t="s">
        <v>146</v>
      </c>
      <c r="N77" s="18" t="s">
        <v>59</v>
      </c>
      <c r="O77" s="18" t="s">
        <v>768</v>
      </c>
      <c r="P77" s="18" t="s">
        <v>768</v>
      </c>
      <c r="Q77" s="18" t="s">
        <v>768</v>
      </c>
      <c r="R77" s="18" t="s">
        <v>769</v>
      </c>
      <c r="S77" s="30" t="str" cm="1">
        <f t="array" ref="S77">IF(SUMPRODUCT(--ISNUMBER(FIND("Member",O77:R77))),"No","Yes")</f>
        <v>No</v>
      </c>
      <c r="T77" s="7">
        <v>1630</v>
      </c>
      <c r="V77" s="5">
        <v>73</v>
      </c>
      <c r="W77" s="18" t="s">
        <v>161</v>
      </c>
      <c r="X77" s="18" t="s">
        <v>59</v>
      </c>
      <c r="Y77" s="18" t="s">
        <v>769</v>
      </c>
      <c r="Z77" s="18" t="s">
        <v>768</v>
      </c>
      <c r="AA77" s="18" t="s">
        <v>768</v>
      </c>
      <c r="AB77" s="18" t="s">
        <v>768</v>
      </c>
      <c r="AC77" s="30" t="str" cm="1">
        <f t="array" ref="AC77">IF(SUMPRODUCT(--ISNUMBER(FIND("Member",Y77:AB77))),"No","Yes")</f>
        <v>No</v>
      </c>
      <c r="AD77" s="7">
        <v>1265</v>
      </c>
    </row>
    <row r="78" spans="12:30">
      <c r="L78" s="24">
        <v>74</v>
      </c>
      <c r="M78" s="18" t="s">
        <v>153</v>
      </c>
      <c r="N78" s="18" t="s">
        <v>59</v>
      </c>
      <c r="O78" s="18" t="s">
        <v>768</v>
      </c>
      <c r="P78" s="18" t="s">
        <v>768</v>
      </c>
      <c r="Q78" s="18" t="s">
        <v>768</v>
      </c>
      <c r="R78" s="18" t="s">
        <v>768</v>
      </c>
      <c r="S78" s="30" t="str" cm="1">
        <f t="array" ref="S78">IF(SUMPRODUCT(--ISNUMBER(FIND("Member",O78:R78))),"No","Yes")</f>
        <v>Yes</v>
      </c>
      <c r="T78" s="7">
        <v>1510</v>
      </c>
      <c r="V78" s="5">
        <v>74</v>
      </c>
      <c r="W78" s="18" t="s">
        <v>155</v>
      </c>
      <c r="X78" s="18" t="s">
        <v>63</v>
      </c>
      <c r="Y78" s="18" t="s">
        <v>768</v>
      </c>
      <c r="Z78" s="18" t="s">
        <v>768</v>
      </c>
      <c r="AA78" s="18" t="s">
        <v>768</v>
      </c>
      <c r="AB78" s="18" t="s">
        <v>768</v>
      </c>
      <c r="AC78" s="30" t="str" cm="1">
        <f t="array" ref="AC78">IF(SUMPRODUCT(--ISNUMBER(FIND("Member",Y78:AB78))),"No","Yes")</f>
        <v>Yes</v>
      </c>
      <c r="AD78" s="7">
        <v>1255</v>
      </c>
    </row>
    <row r="79" spans="12:30">
      <c r="L79" s="24">
        <v>75</v>
      </c>
      <c r="M79" s="18" t="s">
        <v>155</v>
      </c>
      <c r="N79" s="18" t="s">
        <v>63</v>
      </c>
      <c r="O79" s="18" t="s">
        <v>768</v>
      </c>
      <c r="P79" s="18" t="s">
        <v>768</v>
      </c>
      <c r="Q79" s="18" t="s">
        <v>768</v>
      </c>
      <c r="R79" s="18" t="s">
        <v>768</v>
      </c>
      <c r="S79" s="30" t="str" cm="1">
        <f t="array" ref="S79">IF(SUMPRODUCT(--ISNUMBER(FIND("Member",O79:R79))),"No","Yes")</f>
        <v>Yes</v>
      </c>
      <c r="T79" s="7">
        <v>1500</v>
      </c>
      <c r="V79" s="5">
        <v>75</v>
      </c>
      <c r="W79" s="18" t="s">
        <v>152</v>
      </c>
      <c r="X79" s="18" t="s">
        <v>59</v>
      </c>
      <c r="Y79" s="18" t="s">
        <v>768</v>
      </c>
      <c r="Z79" s="18" t="s">
        <v>768</v>
      </c>
      <c r="AA79" s="18" t="s">
        <v>769</v>
      </c>
      <c r="AB79" s="18" t="s">
        <v>768</v>
      </c>
      <c r="AC79" s="30" t="str" cm="1">
        <f t="array" ref="AC79">IF(SUMPRODUCT(--ISNUMBER(FIND("Member",Y79:AB79))),"No","Yes")</f>
        <v>No</v>
      </c>
      <c r="AD79" s="7">
        <v>1225</v>
      </c>
    </row>
    <row r="80" spans="12:30">
      <c r="L80" s="24">
        <v>76</v>
      </c>
      <c r="M80" s="18" t="s">
        <v>152</v>
      </c>
      <c r="N80" s="18" t="s">
        <v>59</v>
      </c>
      <c r="O80" s="18" t="s">
        <v>768</v>
      </c>
      <c r="P80" s="18" t="s">
        <v>768</v>
      </c>
      <c r="Q80" s="18" t="s">
        <v>769</v>
      </c>
      <c r="R80" s="18" t="s">
        <v>768</v>
      </c>
      <c r="S80" s="30" t="str" cm="1">
        <f t="array" ref="S80">IF(SUMPRODUCT(--ISNUMBER(FIND("Member",O80:R80))),"No","Yes")</f>
        <v>No</v>
      </c>
      <c r="T80" s="7">
        <v>1470</v>
      </c>
      <c r="V80" s="5">
        <v>76</v>
      </c>
      <c r="W80" s="18" t="s">
        <v>181</v>
      </c>
      <c r="X80" s="18" t="s">
        <v>59</v>
      </c>
      <c r="Y80" s="18" t="s">
        <v>768</v>
      </c>
      <c r="Z80" s="18" t="s">
        <v>768</v>
      </c>
      <c r="AA80" s="18" t="s">
        <v>768</v>
      </c>
      <c r="AB80" s="18" t="s">
        <v>768</v>
      </c>
      <c r="AC80" s="30" t="str" cm="1">
        <f t="array" ref="AC80">IF(SUMPRODUCT(--ISNUMBER(FIND("Member",Y80:AB80))),"No","Yes")</f>
        <v>Yes</v>
      </c>
      <c r="AD80" s="7">
        <v>1185</v>
      </c>
    </row>
    <row r="81" spans="12:30">
      <c r="L81" s="24">
        <v>77</v>
      </c>
      <c r="M81" s="18" t="s">
        <v>178</v>
      </c>
      <c r="N81" s="18" t="s">
        <v>59</v>
      </c>
      <c r="O81" s="18" t="s">
        <v>768</v>
      </c>
      <c r="P81" s="18" t="s">
        <v>768</v>
      </c>
      <c r="Q81" s="18" t="s">
        <v>768</v>
      </c>
      <c r="R81" s="18" t="s">
        <v>768</v>
      </c>
      <c r="S81" s="30" t="str" cm="1">
        <f t="array" ref="S81">IF(SUMPRODUCT(--ISNUMBER(FIND("Member",O81:R81))),"No","Yes")</f>
        <v>Yes</v>
      </c>
      <c r="T81" s="7">
        <v>1395</v>
      </c>
      <c r="V81" s="5">
        <v>77</v>
      </c>
      <c r="W81" s="18" t="s">
        <v>194</v>
      </c>
      <c r="X81" s="18" t="s">
        <v>59</v>
      </c>
      <c r="Y81" s="18" t="s">
        <v>768</v>
      </c>
      <c r="Z81" s="18" t="s">
        <v>768</v>
      </c>
      <c r="AA81" s="18" t="s">
        <v>768</v>
      </c>
      <c r="AB81" s="18" t="s">
        <v>768</v>
      </c>
      <c r="AC81" s="30" t="str" cm="1">
        <f t="array" ref="AC81">IF(SUMPRODUCT(--ISNUMBER(FIND("Member",Y81:AB81))),"No","Yes")</f>
        <v>Yes</v>
      </c>
      <c r="AD81" s="7">
        <v>1175</v>
      </c>
    </row>
    <row r="82" spans="12:30">
      <c r="L82" s="24">
        <v>78</v>
      </c>
      <c r="M82" s="18" t="s">
        <v>160</v>
      </c>
      <c r="N82" s="18" t="s">
        <v>59</v>
      </c>
      <c r="O82" s="18" t="s">
        <v>768</v>
      </c>
      <c r="P82" s="18" t="s">
        <v>768</v>
      </c>
      <c r="Q82" s="18" t="s">
        <v>768</v>
      </c>
      <c r="R82" s="18" t="s">
        <v>768</v>
      </c>
      <c r="S82" s="30" t="str" cm="1">
        <f t="array" ref="S82">IF(SUMPRODUCT(--ISNUMBER(FIND("Member",O82:R82))),"No","Yes")</f>
        <v>Yes</v>
      </c>
      <c r="T82" s="7">
        <v>1355</v>
      </c>
      <c r="V82" s="5">
        <v>78</v>
      </c>
      <c r="W82" s="18" t="s">
        <v>186</v>
      </c>
      <c r="X82" s="18" t="s">
        <v>59</v>
      </c>
      <c r="Y82" s="18" t="s">
        <v>768</v>
      </c>
      <c r="Z82" s="18" t="s">
        <v>768</v>
      </c>
      <c r="AA82" s="18" t="s">
        <v>768</v>
      </c>
      <c r="AB82" s="18" t="s">
        <v>768</v>
      </c>
      <c r="AC82" s="30" t="str" cm="1">
        <f t="array" ref="AC82">IF(SUMPRODUCT(--ISNUMBER(FIND("Member",Y82:AB82))),"No","Yes")</f>
        <v>Yes</v>
      </c>
      <c r="AD82" s="7">
        <v>1130</v>
      </c>
    </row>
    <row r="83" spans="12:30">
      <c r="L83" s="24">
        <v>79</v>
      </c>
      <c r="M83" s="18" t="s">
        <v>179</v>
      </c>
      <c r="N83" s="18" t="s">
        <v>59</v>
      </c>
      <c r="O83" s="18" t="s">
        <v>768</v>
      </c>
      <c r="P83" s="18" t="s">
        <v>768</v>
      </c>
      <c r="Q83" s="18" t="s">
        <v>768</v>
      </c>
      <c r="R83" s="18" t="s">
        <v>768</v>
      </c>
      <c r="S83" s="30" t="str" cm="1">
        <f t="array" ref="S83">IF(SUMPRODUCT(--ISNUMBER(FIND("Member",O83:R83))),"No","Yes")</f>
        <v>Yes</v>
      </c>
      <c r="T83" s="7">
        <v>1260</v>
      </c>
      <c r="V83" s="5">
        <v>79</v>
      </c>
      <c r="W83" s="18" t="s">
        <v>166</v>
      </c>
      <c r="X83" s="18" t="s">
        <v>63</v>
      </c>
      <c r="Y83" s="18" t="s">
        <v>768</v>
      </c>
      <c r="Z83" s="18" t="s">
        <v>768</v>
      </c>
      <c r="AA83" s="18" t="s">
        <v>768</v>
      </c>
      <c r="AB83" s="18" t="s">
        <v>768</v>
      </c>
      <c r="AC83" s="30" t="str" cm="1">
        <f t="array" ref="AC83">IF(SUMPRODUCT(--ISNUMBER(FIND("Member",Y83:AB83))),"No","Yes")</f>
        <v>Yes</v>
      </c>
      <c r="AD83" s="7">
        <v>1125</v>
      </c>
    </row>
    <row r="84" spans="12:30">
      <c r="L84" s="24">
        <v>80</v>
      </c>
      <c r="M84" s="18" t="s">
        <v>154</v>
      </c>
      <c r="N84" s="18" t="s">
        <v>59</v>
      </c>
      <c r="O84" s="18" t="s">
        <v>768</v>
      </c>
      <c r="P84" s="18" t="s">
        <v>768</v>
      </c>
      <c r="Q84" s="18" t="s">
        <v>769</v>
      </c>
      <c r="R84" s="18" t="s">
        <v>768</v>
      </c>
      <c r="S84" s="30" t="str" cm="1">
        <f t="array" ref="S84">IF(SUMPRODUCT(--ISNUMBER(FIND("Member",O84:R84))),"No","Yes")</f>
        <v>No</v>
      </c>
      <c r="T84" s="7">
        <v>1190</v>
      </c>
      <c r="V84" s="5">
        <v>80</v>
      </c>
      <c r="W84" s="18" t="s">
        <v>164</v>
      </c>
      <c r="X84" s="18" t="s">
        <v>59</v>
      </c>
      <c r="Y84" s="18" t="s">
        <v>768</v>
      </c>
      <c r="Z84" s="18" t="s">
        <v>768</v>
      </c>
      <c r="AA84" s="18" t="s">
        <v>768</v>
      </c>
      <c r="AB84" s="18" t="s">
        <v>768</v>
      </c>
      <c r="AC84" s="30" t="str" cm="1">
        <f t="array" ref="AC84">IF(SUMPRODUCT(--ISNUMBER(FIND("Member",Y84:AB84))),"No","Yes")</f>
        <v>Yes</v>
      </c>
      <c r="AD84" s="7">
        <v>1075</v>
      </c>
    </row>
    <row r="85" spans="12:30">
      <c r="L85" s="24">
        <v>81</v>
      </c>
      <c r="M85" s="18" t="s">
        <v>170</v>
      </c>
      <c r="N85" s="18" t="s">
        <v>59</v>
      </c>
      <c r="O85" s="18" t="s">
        <v>768</v>
      </c>
      <c r="P85" s="18" t="s">
        <v>769</v>
      </c>
      <c r="Q85" s="18" t="s">
        <v>768</v>
      </c>
      <c r="R85" s="18" t="s">
        <v>768</v>
      </c>
      <c r="S85" s="30" t="str" cm="1">
        <f t="array" ref="S85">IF(SUMPRODUCT(--ISNUMBER(FIND("Member",O85:R85))),"No","Yes")</f>
        <v>No</v>
      </c>
      <c r="T85" s="7">
        <v>1165</v>
      </c>
      <c r="V85" s="5">
        <v>81</v>
      </c>
      <c r="W85" s="18" t="s">
        <v>132</v>
      </c>
      <c r="X85" s="18" t="s">
        <v>59</v>
      </c>
      <c r="Y85" s="18" t="s">
        <v>768</v>
      </c>
      <c r="Z85" s="18" t="s">
        <v>768</v>
      </c>
      <c r="AA85" s="18" t="s">
        <v>768</v>
      </c>
      <c r="AB85" s="18" t="s">
        <v>768</v>
      </c>
      <c r="AC85" s="30" t="str" cm="1">
        <f t="array" ref="AC85">IF(SUMPRODUCT(--ISNUMBER(FIND("Member",Y85:AB85))),"No","Yes")</f>
        <v>Yes</v>
      </c>
      <c r="AD85" s="7">
        <v>1065</v>
      </c>
    </row>
    <row r="86" spans="12:30">
      <c r="L86" s="24">
        <v>82</v>
      </c>
      <c r="M86" s="18" t="s">
        <v>181</v>
      </c>
      <c r="N86" s="18" t="s">
        <v>59</v>
      </c>
      <c r="O86" s="18" t="s">
        <v>768</v>
      </c>
      <c r="P86" s="18" t="s">
        <v>768</v>
      </c>
      <c r="Q86" s="18" t="s">
        <v>768</v>
      </c>
      <c r="R86" s="18" t="s">
        <v>768</v>
      </c>
      <c r="S86" s="30" t="str" cm="1">
        <f t="array" ref="S86">IF(SUMPRODUCT(--ISNUMBER(FIND("Member",O86:R86))),"No","Yes")</f>
        <v>Yes</v>
      </c>
      <c r="T86" s="7">
        <v>1160</v>
      </c>
      <c r="V86" s="5">
        <v>82</v>
      </c>
      <c r="W86" s="18" t="s">
        <v>153</v>
      </c>
      <c r="X86" s="18" t="s">
        <v>59</v>
      </c>
      <c r="Y86" s="18" t="s">
        <v>768</v>
      </c>
      <c r="Z86" s="18" t="s">
        <v>768</v>
      </c>
      <c r="AA86" s="18" t="s">
        <v>768</v>
      </c>
      <c r="AB86" s="18" t="s">
        <v>768</v>
      </c>
      <c r="AC86" s="30" t="str" cm="1">
        <f t="array" ref="AC86">IF(SUMPRODUCT(--ISNUMBER(FIND("Member",Y86:AB86))),"No","Yes")</f>
        <v>Yes</v>
      </c>
      <c r="AD86" s="7">
        <v>1040</v>
      </c>
    </row>
    <row r="87" spans="12:30">
      <c r="L87" s="24">
        <v>83</v>
      </c>
      <c r="M87" s="18" t="s">
        <v>132</v>
      </c>
      <c r="N87" s="18" t="s">
        <v>59</v>
      </c>
      <c r="O87" s="18" t="s">
        <v>768</v>
      </c>
      <c r="P87" s="18" t="s">
        <v>768</v>
      </c>
      <c r="Q87" s="18" t="s">
        <v>768</v>
      </c>
      <c r="R87" s="18" t="s">
        <v>768</v>
      </c>
      <c r="S87" s="30" t="str" cm="1">
        <f t="array" ref="S87">IF(SUMPRODUCT(--ISNUMBER(FIND("Member",O87:R87))),"No","Yes")</f>
        <v>Yes</v>
      </c>
      <c r="T87" s="7">
        <v>1145</v>
      </c>
      <c r="V87" s="5">
        <v>83</v>
      </c>
      <c r="W87" s="18" t="s">
        <v>190</v>
      </c>
      <c r="X87" s="18" t="s">
        <v>59</v>
      </c>
      <c r="Y87" s="18" t="s">
        <v>768</v>
      </c>
      <c r="Z87" s="18" t="s">
        <v>768</v>
      </c>
      <c r="AA87" s="18" t="s">
        <v>768</v>
      </c>
      <c r="AB87" s="18" t="s">
        <v>768</v>
      </c>
      <c r="AC87" s="30" t="str" cm="1">
        <f t="array" ref="AC87">IF(SUMPRODUCT(--ISNUMBER(FIND("Member",Y87:AB87))),"No","Yes")</f>
        <v>Yes</v>
      </c>
      <c r="AD87" s="7">
        <v>1005</v>
      </c>
    </row>
    <row r="88" spans="12:30">
      <c r="L88" s="24">
        <v>84</v>
      </c>
      <c r="M88" s="18" t="s">
        <v>137</v>
      </c>
      <c r="N88" s="18" t="s">
        <v>59</v>
      </c>
      <c r="O88" s="18" t="s">
        <v>768</v>
      </c>
      <c r="P88" s="18" t="s">
        <v>768</v>
      </c>
      <c r="Q88" s="18" t="s">
        <v>769</v>
      </c>
      <c r="R88" s="18" t="s">
        <v>768</v>
      </c>
      <c r="S88" s="30" t="str" cm="1">
        <f t="array" ref="S88">IF(SUMPRODUCT(--ISNUMBER(FIND("Member",O88:R88))),"No","Yes")</f>
        <v>No</v>
      </c>
      <c r="T88" s="7">
        <v>1140</v>
      </c>
      <c r="V88" s="5">
        <v>84</v>
      </c>
      <c r="W88" s="18" t="s">
        <v>145</v>
      </c>
      <c r="X88" s="18" t="s">
        <v>63</v>
      </c>
      <c r="Y88" s="18" t="s">
        <v>768</v>
      </c>
      <c r="Z88" s="18" t="s">
        <v>768</v>
      </c>
      <c r="AA88" s="18" t="s">
        <v>768</v>
      </c>
      <c r="AB88" s="18" t="s">
        <v>768</v>
      </c>
      <c r="AC88" s="30" t="str" cm="1">
        <f t="array" ref="AC88">IF(SUMPRODUCT(--ISNUMBER(FIND("Member",Y88:AB88))),"No","Yes")</f>
        <v>Yes</v>
      </c>
      <c r="AD88" s="7">
        <v>965</v>
      </c>
    </row>
    <row r="89" spans="12:30">
      <c r="L89" s="24">
        <v>85</v>
      </c>
      <c r="M89" s="18" t="s">
        <v>190</v>
      </c>
      <c r="N89" s="18" t="s">
        <v>59</v>
      </c>
      <c r="O89" s="18" t="s">
        <v>768</v>
      </c>
      <c r="P89" s="18" t="s">
        <v>768</v>
      </c>
      <c r="Q89" s="18" t="s">
        <v>768</v>
      </c>
      <c r="R89" s="18" t="s">
        <v>768</v>
      </c>
      <c r="S89" s="30" t="str" cm="1">
        <f t="array" ref="S89">IF(SUMPRODUCT(--ISNUMBER(FIND("Member",O89:R89))),"No","Yes")</f>
        <v>Yes</v>
      </c>
      <c r="T89" s="7">
        <v>1120</v>
      </c>
      <c r="V89" s="5">
        <v>85</v>
      </c>
      <c r="W89" s="18" t="s">
        <v>150</v>
      </c>
      <c r="X89" s="18" t="s">
        <v>61</v>
      </c>
      <c r="Y89" s="18" t="s">
        <v>768</v>
      </c>
      <c r="Z89" s="18" t="s">
        <v>768</v>
      </c>
      <c r="AA89" s="18" t="s">
        <v>768</v>
      </c>
      <c r="AB89" s="18" t="s">
        <v>768</v>
      </c>
      <c r="AC89" s="30" t="str" cm="1">
        <f t="array" ref="AC89">IF(SUMPRODUCT(--ISNUMBER(FIND("Member",Y89:AB89))),"No","Yes")</f>
        <v>Yes</v>
      </c>
      <c r="AD89" s="7">
        <v>945</v>
      </c>
    </row>
    <row r="90" spans="12:30">
      <c r="L90" s="24">
        <v>86</v>
      </c>
      <c r="M90" s="18" t="s">
        <v>172</v>
      </c>
      <c r="N90" s="18" t="s">
        <v>65</v>
      </c>
      <c r="O90" s="18" t="s">
        <v>768</v>
      </c>
      <c r="P90" s="18" t="s">
        <v>768</v>
      </c>
      <c r="Q90" s="18" t="s">
        <v>769</v>
      </c>
      <c r="R90" s="18" t="s">
        <v>768</v>
      </c>
      <c r="S90" s="30" t="str" cm="1">
        <f t="array" ref="S90">IF(SUMPRODUCT(--ISNUMBER(FIND("Member",O90:R90))),"No","Yes")</f>
        <v>No</v>
      </c>
      <c r="T90" s="7">
        <v>1095</v>
      </c>
      <c r="V90" s="5">
        <v>86</v>
      </c>
      <c r="W90" s="18" t="s">
        <v>154</v>
      </c>
      <c r="X90" s="18" t="s">
        <v>59</v>
      </c>
      <c r="Y90" s="18" t="s">
        <v>768</v>
      </c>
      <c r="Z90" s="18" t="s">
        <v>768</v>
      </c>
      <c r="AA90" s="18" t="s">
        <v>769</v>
      </c>
      <c r="AB90" s="18" t="s">
        <v>768</v>
      </c>
      <c r="AC90" s="30" t="str" cm="1">
        <f t="array" ref="AC90">IF(SUMPRODUCT(--ISNUMBER(FIND("Member",Y90:AB90))),"No","Yes")</f>
        <v>No</v>
      </c>
      <c r="AD90" s="7">
        <v>925</v>
      </c>
    </row>
    <row r="91" spans="12:30">
      <c r="L91" s="24">
        <v>87</v>
      </c>
      <c r="M91" s="18" t="s">
        <v>150</v>
      </c>
      <c r="N91" s="18" t="s">
        <v>61</v>
      </c>
      <c r="O91" s="18" t="s">
        <v>768</v>
      </c>
      <c r="P91" s="18" t="s">
        <v>768</v>
      </c>
      <c r="Q91" s="18" t="s">
        <v>768</v>
      </c>
      <c r="R91" s="18" t="s">
        <v>768</v>
      </c>
      <c r="S91" s="30" t="str" cm="1">
        <f t="array" ref="S91">IF(SUMPRODUCT(--ISNUMBER(FIND("Member",O91:R91))),"No","Yes")</f>
        <v>Yes</v>
      </c>
      <c r="T91" s="7">
        <v>1095</v>
      </c>
      <c r="V91" s="5">
        <v>87</v>
      </c>
      <c r="W91" s="18" t="s">
        <v>103</v>
      </c>
      <c r="X91" s="18" t="s">
        <v>59</v>
      </c>
      <c r="Y91" s="18" t="s">
        <v>768</v>
      </c>
      <c r="Z91" s="18" t="s">
        <v>768</v>
      </c>
      <c r="AA91" s="18" t="s">
        <v>768</v>
      </c>
      <c r="AB91" s="18" t="s">
        <v>768</v>
      </c>
      <c r="AC91" s="30" t="str" cm="1">
        <f t="array" ref="AC91">IF(SUMPRODUCT(--ISNUMBER(FIND("Member",Y91:AB91))),"No","Yes")</f>
        <v>Yes</v>
      </c>
      <c r="AD91" s="7">
        <v>850</v>
      </c>
    </row>
    <row r="92" spans="12:30">
      <c r="L92" s="24">
        <v>88</v>
      </c>
      <c r="M92" s="18" t="s">
        <v>166</v>
      </c>
      <c r="N92" s="18" t="s">
        <v>63</v>
      </c>
      <c r="O92" s="18" t="s">
        <v>768</v>
      </c>
      <c r="P92" s="18" t="s">
        <v>768</v>
      </c>
      <c r="Q92" s="18" t="s">
        <v>768</v>
      </c>
      <c r="R92" s="18" t="s">
        <v>768</v>
      </c>
      <c r="S92" s="30" t="str" cm="1">
        <f t="array" ref="S92">IF(SUMPRODUCT(--ISNUMBER(FIND("Member",O92:R92))),"No","Yes")</f>
        <v>Yes</v>
      </c>
      <c r="T92" s="7">
        <v>1085</v>
      </c>
      <c r="V92" s="5">
        <v>88</v>
      </c>
      <c r="W92" s="18" t="s">
        <v>156</v>
      </c>
      <c r="X92" s="18" t="s">
        <v>59</v>
      </c>
      <c r="Y92" s="18" t="s">
        <v>768</v>
      </c>
      <c r="Z92" s="18" t="s">
        <v>768</v>
      </c>
      <c r="AA92" s="18" t="s">
        <v>769</v>
      </c>
      <c r="AB92" s="18" t="s">
        <v>768</v>
      </c>
      <c r="AC92" s="30" t="str" cm="1">
        <f t="array" ref="AC92">IF(SUMPRODUCT(--ISNUMBER(FIND("Member",Y92:AB92))),"No","Yes")</f>
        <v>No</v>
      </c>
      <c r="AD92" s="7">
        <v>845</v>
      </c>
    </row>
    <row r="93" spans="12:30">
      <c r="L93" s="24">
        <v>89</v>
      </c>
      <c r="M93" s="18" t="s">
        <v>176</v>
      </c>
      <c r="N93" s="18" t="s">
        <v>59</v>
      </c>
      <c r="O93" s="18" t="s">
        <v>768</v>
      </c>
      <c r="P93" s="18" t="s">
        <v>768</v>
      </c>
      <c r="Q93" s="18" t="s">
        <v>768</v>
      </c>
      <c r="R93" s="18" t="s">
        <v>768</v>
      </c>
      <c r="S93" s="30" t="str" cm="1">
        <f t="array" ref="S93">IF(SUMPRODUCT(--ISNUMBER(FIND("Member",O93:R93))),"No","Yes")</f>
        <v>Yes</v>
      </c>
      <c r="T93" s="7">
        <v>1065</v>
      </c>
      <c r="V93" s="5">
        <v>89</v>
      </c>
      <c r="W93" s="18" t="s">
        <v>148</v>
      </c>
      <c r="X93" s="18" t="s">
        <v>59</v>
      </c>
      <c r="Y93" s="18" t="s">
        <v>768</v>
      </c>
      <c r="Z93" s="18" t="s">
        <v>768</v>
      </c>
      <c r="AA93" s="18" t="s">
        <v>768</v>
      </c>
      <c r="AB93" s="18" t="s">
        <v>768</v>
      </c>
      <c r="AC93" s="30" t="str" cm="1">
        <f t="array" ref="AC93">IF(SUMPRODUCT(--ISNUMBER(FIND("Member",Y93:AB93))),"No","Yes")</f>
        <v>Yes</v>
      </c>
      <c r="AD93" s="7">
        <v>830</v>
      </c>
    </row>
    <row r="94" spans="12:30">
      <c r="L94" s="24">
        <v>90</v>
      </c>
      <c r="M94" s="18" t="s">
        <v>156</v>
      </c>
      <c r="N94" s="18" t="s">
        <v>59</v>
      </c>
      <c r="O94" s="18" t="s">
        <v>768</v>
      </c>
      <c r="P94" s="18" t="s">
        <v>768</v>
      </c>
      <c r="Q94" s="18" t="s">
        <v>769</v>
      </c>
      <c r="R94" s="18" t="s">
        <v>768</v>
      </c>
      <c r="S94" s="30" t="str" cm="1">
        <f t="array" ref="S94">IF(SUMPRODUCT(--ISNUMBER(FIND("Member",O94:R94))),"No","Yes")</f>
        <v>No</v>
      </c>
      <c r="T94" s="7">
        <v>1045</v>
      </c>
      <c r="V94" s="5">
        <v>90</v>
      </c>
      <c r="W94" s="18" t="s">
        <v>180</v>
      </c>
      <c r="X94" s="18" t="s">
        <v>59</v>
      </c>
      <c r="Y94" s="18" t="s">
        <v>768</v>
      </c>
      <c r="Z94" s="18" t="s">
        <v>768</v>
      </c>
      <c r="AA94" s="18" t="s">
        <v>769</v>
      </c>
      <c r="AB94" s="18" t="s">
        <v>768</v>
      </c>
      <c r="AC94" s="30" t="str" cm="1">
        <f t="array" ref="AC94">IF(SUMPRODUCT(--ISNUMBER(FIND("Member",Y94:AB94))),"No","Yes")</f>
        <v>No</v>
      </c>
      <c r="AD94" s="7">
        <v>820</v>
      </c>
    </row>
    <row r="95" spans="12:30">
      <c r="L95" s="24">
        <v>91</v>
      </c>
      <c r="M95" s="18" t="s">
        <v>151</v>
      </c>
      <c r="N95" s="18" t="s">
        <v>59</v>
      </c>
      <c r="O95" s="18" t="s">
        <v>768</v>
      </c>
      <c r="P95" s="18" t="s">
        <v>768</v>
      </c>
      <c r="Q95" s="18" t="s">
        <v>768</v>
      </c>
      <c r="R95" s="18" t="s">
        <v>768</v>
      </c>
      <c r="S95" s="30" t="str" cm="1">
        <f t="array" ref="S95">IF(SUMPRODUCT(--ISNUMBER(FIND("Member",O95:R95))),"No","Yes")</f>
        <v>Yes</v>
      </c>
      <c r="T95" s="7">
        <v>1045</v>
      </c>
      <c r="V95" s="5">
        <v>91</v>
      </c>
      <c r="W95" s="18" t="s">
        <v>170</v>
      </c>
      <c r="X95" s="18" t="s">
        <v>59</v>
      </c>
      <c r="Y95" s="18" t="s">
        <v>768</v>
      </c>
      <c r="Z95" s="18" t="s">
        <v>769</v>
      </c>
      <c r="AA95" s="18" t="s">
        <v>768</v>
      </c>
      <c r="AB95" s="18" t="s">
        <v>768</v>
      </c>
      <c r="AC95" s="30" t="str" cm="1">
        <f t="array" ref="AC95">IF(SUMPRODUCT(--ISNUMBER(FIND("Member",Y95:AB95))),"No","Yes")</f>
        <v>No</v>
      </c>
      <c r="AD95" s="7">
        <v>800</v>
      </c>
    </row>
    <row r="96" spans="12:30">
      <c r="L96" s="24">
        <v>92</v>
      </c>
      <c r="M96" s="18" t="s">
        <v>194</v>
      </c>
      <c r="N96" s="18" t="s">
        <v>59</v>
      </c>
      <c r="O96" s="18" t="s">
        <v>768</v>
      </c>
      <c r="P96" s="18" t="s">
        <v>768</v>
      </c>
      <c r="Q96" s="18" t="s">
        <v>768</v>
      </c>
      <c r="R96" s="18" t="s">
        <v>768</v>
      </c>
      <c r="S96" s="30" t="str" cm="1">
        <f t="array" ref="S96">IF(SUMPRODUCT(--ISNUMBER(FIND("Member",O96:R96))),"No","Yes")</f>
        <v>Yes</v>
      </c>
      <c r="T96" s="7">
        <v>975</v>
      </c>
      <c r="V96" s="5">
        <v>92</v>
      </c>
      <c r="W96" s="18" t="s">
        <v>176</v>
      </c>
      <c r="X96" s="18" t="s">
        <v>59</v>
      </c>
      <c r="Y96" s="18" t="s">
        <v>768</v>
      </c>
      <c r="Z96" s="18" t="s">
        <v>768</v>
      </c>
      <c r="AA96" s="18" t="s">
        <v>768</v>
      </c>
      <c r="AB96" s="18" t="s">
        <v>768</v>
      </c>
      <c r="AC96" s="30" t="str" cm="1">
        <f t="array" ref="AC96">IF(SUMPRODUCT(--ISNUMBER(FIND("Member",Y96:AB96))),"No","Yes")</f>
        <v>Yes</v>
      </c>
      <c r="AD96" s="7">
        <v>800</v>
      </c>
    </row>
    <row r="97" spans="12:30">
      <c r="L97" s="24">
        <v>93</v>
      </c>
      <c r="M97" s="18" t="s">
        <v>145</v>
      </c>
      <c r="N97" s="18" t="s">
        <v>63</v>
      </c>
      <c r="O97" s="18" t="s">
        <v>768</v>
      </c>
      <c r="P97" s="18" t="s">
        <v>768</v>
      </c>
      <c r="Q97" s="18" t="s">
        <v>768</v>
      </c>
      <c r="R97" s="18" t="s">
        <v>768</v>
      </c>
      <c r="S97" s="30" t="str" cm="1">
        <f t="array" ref="S97">IF(SUMPRODUCT(--ISNUMBER(FIND("Member",O97:R97))),"No","Yes")</f>
        <v>Yes</v>
      </c>
      <c r="T97" s="7">
        <v>960</v>
      </c>
      <c r="V97" s="5">
        <v>93</v>
      </c>
      <c r="W97" s="18" t="s">
        <v>165</v>
      </c>
      <c r="X97" s="18" t="s">
        <v>59</v>
      </c>
      <c r="Y97" s="18" t="s">
        <v>768</v>
      </c>
      <c r="Z97" s="18" t="s">
        <v>768</v>
      </c>
      <c r="AA97" s="18" t="s">
        <v>768</v>
      </c>
      <c r="AB97" s="18" t="s">
        <v>769</v>
      </c>
      <c r="AC97" s="30" t="str" cm="1">
        <f t="array" ref="AC97">IF(SUMPRODUCT(--ISNUMBER(FIND("Member",Y97:AB97))),"No","Yes")</f>
        <v>No</v>
      </c>
      <c r="AD97" s="7">
        <v>770</v>
      </c>
    </row>
    <row r="98" spans="12:30">
      <c r="L98" s="24">
        <v>94</v>
      </c>
      <c r="M98" s="18" t="s">
        <v>164</v>
      </c>
      <c r="N98" s="18" t="s">
        <v>59</v>
      </c>
      <c r="O98" s="18" t="s">
        <v>768</v>
      </c>
      <c r="P98" s="18" t="s">
        <v>768</v>
      </c>
      <c r="Q98" s="18" t="s">
        <v>768</v>
      </c>
      <c r="R98" s="18" t="s">
        <v>768</v>
      </c>
      <c r="S98" s="30" t="str" cm="1">
        <f t="array" ref="S98">IF(SUMPRODUCT(--ISNUMBER(FIND("Member",O98:R98))),"No","Yes")</f>
        <v>Yes</v>
      </c>
      <c r="T98" s="7">
        <v>925</v>
      </c>
      <c r="V98" s="5">
        <v>94</v>
      </c>
      <c r="W98" s="18" t="s">
        <v>137</v>
      </c>
      <c r="X98" s="18" t="s">
        <v>59</v>
      </c>
      <c r="Y98" s="18" t="s">
        <v>768</v>
      </c>
      <c r="Z98" s="18" t="s">
        <v>768</v>
      </c>
      <c r="AA98" s="18" t="s">
        <v>769</v>
      </c>
      <c r="AB98" s="18" t="s">
        <v>768</v>
      </c>
      <c r="AC98" s="30" t="str" cm="1">
        <f t="array" ref="AC98">IF(SUMPRODUCT(--ISNUMBER(FIND("Member",Y98:AB98))),"No","Yes")</f>
        <v>No</v>
      </c>
      <c r="AD98" s="7">
        <v>760</v>
      </c>
    </row>
    <row r="99" spans="12:30">
      <c r="L99" s="24">
        <v>95</v>
      </c>
      <c r="M99" s="18" t="s">
        <v>171</v>
      </c>
      <c r="N99" s="18" t="s">
        <v>59</v>
      </c>
      <c r="O99" s="18" t="s">
        <v>768</v>
      </c>
      <c r="P99" s="18" t="s">
        <v>768</v>
      </c>
      <c r="Q99" s="18" t="s">
        <v>769</v>
      </c>
      <c r="R99" s="18" t="s">
        <v>768</v>
      </c>
      <c r="S99" s="30" t="str" cm="1">
        <f t="array" ref="S99">IF(SUMPRODUCT(--ISNUMBER(FIND("Member",O99:R99))),"No","Yes")</f>
        <v>No</v>
      </c>
      <c r="T99" s="7">
        <v>910</v>
      </c>
      <c r="V99" s="5">
        <v>95</v>
      </c>
      <c r="W99" s="18" t="s">
        <v>171</v>
      </c>
      <c r="X99" s="18" t="s">
        <v>59</v>
      </c>
      <c r="Y99" s="18" t="s">
        <v>768</v>
      </c>
      <c r="Z99" s="18" t="s">
        <v>768</v>
      </c>
      <c r="AA99" s="18" t="s">
        <v>769</v>
      </c>
      <c r="AB99" s="18" t="s">
        <v>768</v>
      </c>
      <c r="AC99" s="30" t="str" cm="1">
        <f t="array" ref="AC99">IF(SUMPRODUCT(--ISNUMBER(FIND("Member",Y99:AB99))),"No","Yes")</f>
        <v>No</v>
      </c>
      <c r="AD99" s="7">
        <v>655</v>
      </c>
    </row>
    <row r="100" spans="12:30">
      <c r="L100" s="24">
        <v>96</v>
      </c>
      <c r="M100" s="18" t="s">
        <v>180</v>
      </c>
      <c r="N100" s="18" t="s">
        <v>59</v>
      </c>
      <c r="O100" s="18" t="s">
        <v>768</v>
      </c>
      <c r="P100" s="18" t="s">
        <v>768</v>
      </c>
      <c r="Q100" s="18" t="s">
        <v>769</v>
      </c>
      <c r="R100" s="18" t="s">
        <v>768</v>
      </c>
      <c r="S100" s="30" t="str" cm="1">
        <f t="array" ref="S100">IF(SUMPRODUCT(--ISNUMBER(FIND("Member",O100:R100))),"No","Yes")</f>
        <v>No</v>
      </c>
      <c r="T100" s="7">
        <v>910</v>
      </c>
      <c r="V100" s="5">
        <v>96</v>
      </c>
      <c r="W100" s="18" t="s">
        <v>105</v>
      </c>
      <c r="X100" s="18" t="s">
        <v>59</v>
      </c>
      <c r="Y100" s="18" t="s">
        <v>768</v>
      </c>
      <c r="Z100" s="18" t="s">
        <v>768</v>
      </c>
      <c r="AA100" s="18" t="s">
        <v>768</v>
      </c>
      <c r="AB100" s="18" t="s">
        <v>768</v>
      </c>
      <c r="AC100" s="30" t="str" cm="1">
        <f t="array" ref="AC100">IF(SUMPRODUCT(--ISNUMBER(FIND("Member",Y100:AB100))),"No","Yes")</f>
        <v>Yes</v>
      </c>
      <c r="AD100" s="7">
        <v>630</v>
      </c>
    </row>
    <row r="101" spans="12:30">
      <c r="L101" s="24">
        <v>97</v>
      </c>
      <c r="M101" s="18" t="s">
        <v>165</v>
      </c>
      <c r="N101" s="18" t="s">
        <v>59</v>
      </c>
      <c r="O101" s="18" t="s">
        <v>768</v>
      </c>
      <c r="P101" s="18" t="s">
        <v>768</v>
      </c>
      <c r="Q101" s="18" t="s">
        <v>768</v>
      </c>
      <c r="R101" s="18" t="s">
        <v>769</v>
      </c>
      <c r="S101" s="30" t="str" cm="1">
        <f t="array" ref="S101">IF(SUMPRODUCT(--ISNUMBER(FIND("Member",O101:R101))),"No","Yes")</f>
        <v>No</v>
      </c>
      <c r="T101" s="7">
        <v>895</v>
      </c>
      <c r="V101" s="5">
        <v>97</v>
      </c>
      <c r="W101" s="18" t="s">
        <v>189</v>
      </c>
      <c r="X101" s="18" t="s">
        <v>59</v>
      </c>
      <c r="Y101" s="18" t="s">
        <v>768</v>
      </c>
      <c r="Z101" s="18" t="s">
        <v>768</v>
      </c>
      <c r="AA101" s="18" t="s">
        <v>768</v>
      </c>
      <c r="AB101" s="18" t="s">
        <v>768</v>
      </c>
      <c r="AC101" s="30" t="str" cm="1">
        <f t="array" ref="AC101">IF(SUMPRODUCT(--ISNUMBER(FIND("Member",Y101:AB101))),"No","Yes")</f>
        <v>Yes</v>
      </c>
      <c r="AD101" s="7">
        <v>600</v>
      </c>
    </row>
    <row r="102" spans="12:30">
      <c r="L102" s="24">
        <v>98</v>
      </c>
      <c r="M102" s="18" t="s">
        <v>189</v>
      </c>
      <c r="N102" s="18" t="s">
        <v>59</v>
      </c>
      <c r="O102" s="18" t="s">
        <v>768</v>
      </c>
      <c r="P102" s="18" t="s">
        <v>768</v>
      </c>
      <c r="Q102" s="18" t="s">
        <v>768</v>
      </c>
      <c r="R102" s="18" t="s">
        <v>768</v>
      </c>
      <c r="S102" s="30" t="str" cm="1">
        <f t="array" ref="S102">IF(SUMPRODUCT(--ISNUMBER(FIND("Member",O102:R102))),"No","Yes")</f>
        <v>Yes</v>
      </c>
      <c r="T102" s="7">
        <v>890</v>
      </c>
      <c r="V102" s="5">
        <v>98</v>
      </c>
      <c r="W102" s="18" t="s">
        <v>169</v>
      </c>
      <c r="X102" s="18" t="s">
        <v>59</v>
      </c>
      <c r="Y102" s="18" t="s">
        <v>768</v>
      </c>
      <c r="Z102" s="18" t="s">
        <v>768</v>
      </c>
      <c r="AA102" s="18" t="s">
        <v>768</v>
      </c>
      <c r="AB102" s="18" t="s">
        <v>768</v>
      </c>
      <c r="AC102" s="30" t="str" cm="1">
        <f t="array" ref="AC102">IF(SUMPRODUCT(--ISNUMBER(FIND("Member",Y102:AB102))),"No","Yes")</f>
        <v>Yes</v>
      </c>
      <c r="AD102" s="7">
        <v>545</v>
      </c>
    </row>
    <row r="103" spans="12:30">
      <c r="L103" s="24">
        <v>99</v>
      </c>
      <c r="M103" s="18" t="s">
        <v>149</v>
      </c>
      <c r="N103" s="18" t="s">
        <v>59</v>
      </c>
      <c r="O103" s="18" t="s">
        <v>768</v>
      </c>
      <c r="P103" s="18" t="s">
        <v>768</v>
      </c>
      <c r="Q103" s="18" t="s">
        <v>768</v>
      </c>
      <c r="R103" s="18" t="s">
        <v>768</v>
      </c>
      <c r="S103" s="30" t="str" cm="1">
        <f t="array" ref="S103">IF(SUMPRODUCT(--ISNUMBER(FIND("Member",O103:R103))),"No","Yes")</f>
        <v>Yes</v>
      </c>
      <c r="T103" s="7">
        <v>820</v>
      </c>
      <c r="V103" s="5">
        <v>99</v>
      </c>
      <c r="W103" s="18" t="s">
        <v>201</v>
      </c>
      <c r="X103" s="18" t="s">
        <v>59</v>
      </c>
      <c r="Y103" s="18" t="s">
        <v>768</v>
      </c>
      <c r="Z103" s="18" t="s">
        <v>768</v>
      </c>
      <c r="AA103" s="18" t="s">
        <v>768</v>
      </c>
      <c r="AB103" s="18" t="s">
        <v>768</v>
      </c>
      <c r="AC103" s="30" t="str" cm="1">
        <f t="array" ref="AC103">IF(SUMPRODUCT(--ISNUMBER(FIND("Member",Y103:AB103))),"No","Yes")</f>
        <v>Yes</v>
      </c>
      <c r="AD103" s="7">
        <v>530</v>
      </c>
    </row>
    <row r="104" spans="12:30">
      <c r="L104" s="24">
        <v>100</v>
      </c>
      <c r="M104" s="18" t="s">
        <v>167</v>
      </c>
      <c r="N104" s="18" t="s">
        <v>59</v>
      </c>
      <c r="O104" s="18" t="s">
        <v>768</v>
      </c>
      <c r="P104" s="18" t="s">
        <v>768</v>
      </c>
      <c r="Q104" s="18" t="s">
        <v>768</v>
      </c>
      <c r="R104" s="18" t="s">
        <v>768</v>
      </c>
      <c r="S104" s="30" t="str" cm="1">
        <f t="array" ref="S104">IF(SUMPRODUCT(--ISNUMBER(FIND("Member",O104:R104))),"No","Yes")</f>
        <v>Yes</v>
      </c>
      <c r="T104" s="7">
        <v>715</v>
      </c>
      <c r="V104" s="5">
        <v>100</v>
      </c>
      <c r="W104" s="18" t="s">
        <v>193</v>
      </c>
      <c r="X104" s="18" t="s">
        <v>61</v>
      </c>
      <c r="Y104" s="18" t="s">
        <v>768</v>
      </c>
      <c r="Z104" s="18" t="s">
        <v>768</v>
      </c>
      <c r="AA104" s="18" t="s">
        <v>769</v>
      </c>
      <c r="AB104" s="18" t="s">
        <v>768</v>
      </c>
      <c r="AC104" s="30" t="str" cm="1">
        <f t="array" ref="AC104">IF(SUMPRODUCT(--ISNUMBER(FIND("Member",Y104:AB104))),"No","Yes")</f>
        <v>No</v>
      </c>
      <c r="AD104" s="7">
        <v>510</v>
      </c>
    </row>
    <row r="105" spans="12:30">
      <c r="L105" s="24">
        <v>101</v>
      </c>
      <c r="M105" s="18" t="s">
        <v>169</v>
      </c>
      <c r="N105" s="18" t="s">
        <v>59</v>
      </c>
      <c r="O105" s="18" t="s">
        <v>768</v>
      </c>
      <c r="P105" s="18" t="s">
        <v>768</v>
      </c>
      <c r="Q105" s="18" t="s">
        <v>768</v>
      </c>
      <c r="R105" s="18" t="s">
        <v>768</v>
      </c>
      <c r="S105" s="30" t="str" cm="1">
        <f t="array" ref="S105">IF(SUMPRODUCT(--ISNUMBER(FIND("Member",O105:R105))),"No","Yes")</f>
        <v>Yes</v>
      </c>
      <c r="T105" s="7">
        <v>615</v>
      </c>
      <c r="V105" s="5">
        <v>101</v>
      </c>
      <c r="W105" s="18" t="s">
        <v>261</v>
      </c>
      <c r="X105" s="18" t="s">
        <v>59</v>
      </c>
      <c r="Y105" s="18" t="s">
        <v>768</v>
      </c>
      <c r="Z105" s="18" t="s">
        <v>768</v>
      </c>
      <c r="AA105" s="18" t="s">
        <v>768</v>
      </c>
      <c r="AB105" s="18" t="s">
        <v>768</v>
      </c>
      <c r="AC105" s="30" t="str" cm="1">
        <f t="array" ref="AC105">IF(SUMPRODUCT(--ISNUMBER(FIND("Member",Y105:AB105))),"No","Yes")</f>
        <v>Yes</v>
      </c>
      <c r="AD105" s="7">
        <v>500</v>
      </c>
    </row>
    <row r="106" spans="12:30">
      <c r="L106" s="24">
        <v>102</v>
      </c>
      <c r="M106" s="18" t="s">
        <v>193</v>
      </c>
      <c r="N106" s="18" t="s">
        <v>61</v>
      </c>
      <c r="O106" s="18" t="s">
        <v>768</v>
      </c>
      <c r="P106" s="18" t="s">
        <v>768</v>
      </c>
      <c r="Q106" s="18" t="s">
        <v>769</v>
      </c>
      <c r="R106" s="18" t="s">
        <v>768</v>
      </c>
      <c r="S106" s="30" t="str" cm="1">
        <f t="array" ref="S106">IF(SUMPRODUCT(--ISNUMBER(FIND("Member",O106:R106))),"No","Yes")</f>
        <v>No</v>
      </c>
      <c r="T106" s="7">
        <v>555</v>
      </c>
      <c r="V106" s="5">
        <v>102</v>
      </c>
      <c r="W106" s="18" t="s">
        <v>196</v>
      </c>
      <c r="X106" s="18" t="s">
        <v>59</v>
      </c>
      <c r="Y106" s="18" t="s">
        <v>768</v>
      </c>
      <c r="Z106" s="18" t="s">
        <v>768</v>
      </c>
      <c r="AA106" s="18" t="s">
        <v>768</v>
      </c>
      <c r="AB106" s="18" t="s">
        <v>768</v>
      </c>
      <c r="AC106" s="30" t="str" cm="1">
        <f t="array" ref="AC106">IF(SUMPRODUCT(--ISNUMBER(FIND("Member",Y106:AB106))),"No","Yes")</f>
        <v>Yes</v>
      </c>
      <c r="AD106" s="7">
        <v>450</v>
      </c>
    </row>
    <row r="107" spans="12:30">
      <c r="L107" s="24">
        <v>103</v>
      </c>
      <c r="M107" s="18" t="s">
        <v>182</v>
      </c>
      <c r="N107" s="18" t="s">
        <v>59</v>
      </c>
      <c r="O107" s="18" t="s">
        <v>769</v>
      </c>
      <c r="P107" s="18" t="s">
        <v>768</v>
      </c>
      <c r="Q107" s="18" t="s">
        <v>768</v>
      </c>
      <c r="R107" s="18" t="s">
        <v>768</v>
      </c>
      <c r="S107" s="30" t="str" cm="1">
        <f t="array" ref="S107">IF(SUMPRODUCT(--ISNUMBER(FIND("Member",O107:R107))),"No","Yes")</f>
        <v>No</v>
      </c>
      <c r="T107" s="7">
        <v>500</v>
      </c>
      <c r="V107" s="5">
        <v>103</v>
      </c>
      <c r="W107" s="18" t="s">
        <v>214</v>
      </c>
      <c r="X107" s="18" t="s">
        <v>59</v>
      </c>
      <c r="Y107" s="18" t="s">
        <v>768</v>
      </c>
      <c r="Z107" s="18" t="s">
        <v>768</v>
      </c>
      <c r="AA107" s="18" t="s">
        <v>768</v>
      </c>
      <c r="AB107" s="18" t="s">
        <v>768</v>
      </c>
      <c r="AC107" s="30" t="str" cm="1">
        <f t="array" ref="AC107">IF(SUMPRODUCT(--ISNUMBER(FIND("Member",Y107:AB107))),"No","Yes")</f>
        <v>Yes</v>
      </c>
      <c r="AD107" s="7">
        <v>450</v>
      </c>
    </row>
    <row r="108" spans="12:30">
      <c r="L108" s="24">
        <v>104</v>
      </c>
      <c r="M108" s="18" t="s">
        <v>191</v>
      </c>
      <c r="N108" s="18" t="s">
        <v>59</v>
      </c>
      <c r="O108" s="18" t="s">
        <v>768</v>
      </c>
      <c r="P108" s="18" t="s">
        <v>768</v>
      </c>
      <c r="Q108" s="18" t="s">
        <v>768</v>
      </c>
      <c r="R108" s="18" t="s">
        <v>768</v>
      </c>
      <c r="S108" s="30" t="str" cm="1">
        <f t="array" ref="S108">IF(SUMPRODUCT(--ISNUMBER(FIND("Member",O108:R108))),"No","Yes")</f>
        <v>Yes</v>
      </c>
      <c r="T108" s="7">
        <v>470</v>
      </c>
      <c r="V108" s="5">
        <v>104</v>
      </c>
      <c r="W108" s="18" t="s">
        <v>191</v>
      </c>
      <c r="X108" s="18" t="s">
        <v>59</v>
      </c>
      <c r="Y108" s="18" t="s">
        <v>768</v>
      </c>
      <c r="Z108" s="18" t="s">
        <v>768</v>
      </c>
      <c r="AA108" s="18" t="s">
        <v>768</v>
      </c>
      <c r="AB108" s="18" t="s">
        <v>768</v>
      </c>
      <c r="AC108" s="30" t="str" cm="1">
        <f t="array" ref="AC108">IF(SUMPRODUCT(--ISNUMBER(FIND("Member",Y108:AB108))),"No","Yes")</f>
        <v>Yes</v>
      </c>
      <c r="AD108" s="7">
        <v>425</v>
      </c>
    </row>
    <row r="109" spans="12:30">
      <c r="L109" s="24">
        <v>105</v>
      </c>
      <c r="M109" s="18" t="s">
        <v>196</v>
      </c>
      <c r="N109" s="18" t="s">
        <v>59</v>
      </c>
      <c r="O109" s="18" t="s">
        <v>768</v>
      </c>
      <c r="P109" s="18" t="s">
        <v>768</v>
      </c>
      <c r="Q109" s="18" t="s">
        <v>768</v>
      </c>
      <c r="R109" s="18" t="s">
        <v>768</v>
      </c>
      <c r="S109" s="30" t="str" cm="1">
        <f t="array" ref="S109">IF(SUMPRODUCT(--ISNUMBER(FIND("Member",O109:R109))),"No","Yes")</f>
        <v>Yes</v>
      </c>
      <c r="T109" s="7">
        <v>460</v>
      </c>
      <c r="V109" s="5">
        <v>105</v>
      </c>
      <c r="W109" s="18" t="s">
        <v>149</v>
      </c>
      <c r="X109" s="18" t="s">
        <v>59</v>
      </c>
      <c r="Y109" s="18" t="s">
        <v>768</v>
      </c>
      <c r="Z109" s="18" t="s">
        <v>768</v>
      </c>
      <c r="AA109" s="18" t="s">
        <v>768</v>
      </c>
      <c r="AB109" s="18" t="s">
        <v>768</v>
      </c>
      <c r="AC109" s="30" t="str" cm="1">
        <f t="array" ref="AC109">IF(SUMPRODUCT(--ISNUMBER(FIND("Member",Y109:AB109))),"No","Yes")</f>
        <v>Yes</v>
      </c>
      <c r="AD109" s="7">
        <v>415</v>
      </c>
    </row>
    <row r="110" spans="12:30">
      <c r="L110" s="24">
        <v>106</v>
      </c>
      <c r="M110" s="18" t="s">
        <v>186</v>
      </c>
      <c r="N110" s="18" t="s">
        <v>59</v>
      </c>
      <c r="O110" s="18" t="s">
        <v>768</v>
      </c>
      <c r="P110" s="18" t="s">
        <v>768</v>
      </c>
      <c r="Q110" s="18" t="s">
        <v>768</v>
      </c>
      <c r="R110" s="18" t="s">
        <v>768</v>
      </c>
      <c r="S110" s="30" t="str" cm="1">
        <f t="array" ref="S110">IF(SUMPRODUCT(--ISNUMBER(FIND("Member",O110:R110))),"No","Yes")</f>
        <v>Yes</v>
      </c>
      <c r="T110" s="7">
        <v>420</v>
      </c>
      <c r="V110" s="5">
        <v>106</v>
      </c>
      <c r="W110" s="18" t="s">
        <v>192</v>
      </c>
      <c r="X110" s="18" t="s">
        <v>63</v>
      </c>
      <c r="Y110" s="18" t="s">
        <v>769</v>
      </c>
      <c r="Z110" s="18" t="s">
        <v>769</v>
      </c>
      <c r="AA110" s="18" t="s">
        <v>768</v>
      </c>
      <c r="AB110" s="18" t="s">
        <v>768</v>
      </c>
      <c r="AC110" s="30" t="str" cm="1">
        <f t="array" ref="AC110">IF(SUMPRODUCT(--ISNUMBER(FIND("Member",Y110:AB110))),"No","Yes")</f>
        <v>No</v>
      </c>
      <c r="AD110" s="7">
        <v>375</v>
      </c>
    </row>
    <row r="111" spans="12:30">
      <c r="L111" s="24">
        <v>107</v>
      </c>
      <c r="M111" s="18" t="s">
        <v>261</v>
      </c>
      <c r="N111" s="18" t="s">
        <v>59</v>
      </c>
      <c r="O111" s="18" t="s">
        <v>768</v>
      </c>
      <c r="P111" s="18" t="s">
        <v>768</v>
      </c>
      <c r="Q111" s="18" t="s">
        <v>768</v>
      </c>
      <c r="R111" s="18" t="s">
        <v>768</v>
      </c>
      <c r="S111" s="30" t="str" cm="1">
        <f t="array" ref="S111">IF(SUMPRODUCT(--ISNUMBER(FIND("Member",O111:R111))),"No","Yes")</f>
        <v>Yes</v>
      </c>
      <c r="T111" s="7">
        <v>410</v>
      </c>
      <c r="V111" s="5">
        <v>107</v>
      </c>
      <c r="W111" s="18" t="s">
        <v>208</v>
      </c>
      <c r="X111" s="18" t="s">
        <v>65</v>
      </c>
      <c r="Y111" s="18" t="s">
        <v>768</v>
      </c>
      <c r="Z111" s="18" t="s">
        <v>768</v>
      </c>
      <c r="AA111" s="18" t="s">
        <v>768</v>
      </c>
      <c r="AB111" s="18" t="s">
        <v>768</v>
      </c>
      <c r="AC111" s="30" t="str" cm="1">
        <f t="array" ref="AC111">IF(SUMPRODUCT(--ISNUMBER(FIND("Member",Y111:AB111))),"No","Yes")</f>
        <v>Yes</v>
      </c>
      <c r="AD111" s="7">
        <v>350</v>
      </c>
    </row>
    <row r="112" spans="12:30">
      <c r="L112" s="24">
        <v>108</v>
      </c>
      <c r="M112" s="18" t="s">
        <v>175</v>
      </c>
      <c r="N112" s="18" t="s">
        <v>59</v>
      </c>
      <c r="O112" s="18" t="s">
        <v>768</v>
      </c>
      <c r="P112" s="18" t="s">
        <v>768</v>
      </c>
      <c r="Q112" s="18" t="s">
        <v>768</v>
      </c>
      <c r="R112" s="18" t="s">
        <v>768</v>
      </c>
      <c r="S112" s="30" t="str" cm="1">
        <f t="array" ref="S112">IF(SUMPRODUCT(--ISNUMBER(FIND("Member",O112:R112))),"No","Yes")</f>
        <v>Yes</v>
      </c>
      <c r="T112" s="7">
        <v>400</v>
      </c>
      <c r="V112" s="5">
        <v>108</v>
      </c>
      <c r="W112" s="18" t="s">
        <v>120</v>
      </c>
      <c r="X112" s="18" t="s">
        <v>59</v>
      </c>
      <c r="Y112" s="18" t="s">
        <v>768</v>
      </c>
      <c r="Z112" s="18" t="s">
        <v>768</v>
      </c>
      <c r="AA112" s="18" t="s">
        <v>768</v>
      </c>
      <c r="AB112" s="18" t="s">
        <v>768</v>
      </c>
      <c r="AC112" s="30" t="str" cm="1">
        <f t="array" ref="AC112">IF(SUMPRODUCT(--ISNUMBER(FIND("Member",Y112:AB112))),"No","Yes")</f>
        <v>Yes</v>
      </c>
      <c r="AD112" s="7">
        <v>350</v>
      </c>
    </row>
    <row r="113" spans="12:30">
      <c r="L113" s="24">
        <v>109</v>
      </c>
      <c r="M113" s="18" t="s">
        <v>214</v>
      </c>
      <c r="N113" s="18" t="s">
        <v>59</v>
      </c>
      <c r="O113" s="18" t="s">
        <v>768</v>
      </c>
      <c r="P113" s="18" t="s">
        <v>768</v>
      </c>
      <c r="Q113" s="18" t="s">
        <v>768</v>
      </c>
      <c r="R113" s="18" t="s">
        <v>768</v>
      </c>
      <c r="S113" s="30" t="str" cm="1">
        <f t="array" ref="S113">IF(SUMPRODUCT(--ISNUMBER(FIND("Member",O113:R113))),"No","Yes")</f>
        <v>Yes</v>
      </c>
      <c r="T113" s="7">
        <v>400</v>
      </c>
      <c r="V113" s="5">
        <v>109</v>
      </c>
      <c r="W113" s="18" t="s">
        <v>151</v>
      </c>
      <c r="X113" s="18" t="s">
        <v>59</v>
      </c>
      <c r="Y113" s="18" t="s">
        <v>768</v>
      </c>
      <c r="Z113" s="18" t="s">
        <v>768</v>
      </c>
      <c r="AA113" s="18" t="s">
        <v>768</v>
      </c>
      <c r="AB113" s="18" t="s">
        <v>768</v>
      </c>
      <c r="AC113" s="30" t="str" cm="1">
        <f t="array" ref="AC113">IF(SUMPRODUCT(--ISNUMBER(FIND("Member",Y113:AB113))),"No","Yes")</f>
        <v>Yes</v>
      </c>
      <c r="AD113" s="7">
        <v>345</v>
      </c>
    </row>
    <row r="114" spans="12:30">
      <c r="L114" s="24">
        <v>110</v>
      </c>
      <c r="M114" s="18" t="s">
        <v>201</v>
      </c>
      <c r="N114" s="18" t="s">
        <v>59</v>
      </c>
      <c r="O114" s="18" t="s">
        <v>768</v>
      </c>
      <c r="P114" s="18" t="s">
        <v>768</v>
      </c>
      <c r="Q114" s="18" t="s">
        <v>768</v>
      </c>
      <c r="R114" s="18" t="s">
        <v>768</v>
      </c>
      <c r="S114" s="30" t="str" cm="1">
        <f t="array" ref="S114">IF(SUMPRODUCT(--ISNUMBER(FIND("Member",O114:R114))),"No","Yes")</f>
        <v>Yes</v>
      </c>
      <c r="T114" s="7">
        <v>400</v>
      </c>
      <c r="V114" s="5">
        <v>110</v>
      </c>
      <c r="W114" s="18" t="s">
        <v>172</v>
      </c>
      <c r="X114" s="18" t="s">
        <v>65</v>
      </c>
      <c r="Y114" s="18" t="s">
        <v>768</v>
      </c>
      <c r="Z114" s="18" t="s">
        <v>768</v>
      </c>
      <c r="AA114" s="18" t="s">
        <v>769</v>
      </c>
      <c r="AB114" s="18" t="s">
        <v>768</v>
      </c>
      <c r="AC114" s="30" t="str" cm="1">
        <f t="array" ref="AC114">IF(SUMPRODUCT(--ISNUMBER(FIND("Member",Y114:AB114))),"No","Yes")</f>
        <v>No</v>
      </c>
      <c r="AD114" s="7">
        <v>335</v>
      </c>
    </row>
    <row r="115" spans="12:30">
      <c r="L115" s="24">
        <v>111</v>
      </c>
      <c r="M115" s="18" t="s">
        <v>199</v>
      </c>
      <c r="N115" s="18" t="s">
        <v>59</v>
      </c>
      <c r="O115" s="18" t="s">
        <v>769</v>
      </c>
      <c r="P115" s="18" t="s">
        <v>768</v>
      </c>
      <c r="Q115" s="18" t="s">
        <v>768</v>
      </c>
      <c r="R115" s="18" t="s">
        <v>768</v>
      </c>
      <c r="S115" s="30" t="str" cm="1">
        <f t="array" ref="S115">IF(SUMPRODUCT(--ISNUMBER(FIND("Member",O115:R115))),"No","Yes")</f>
        <v>No</v>
      </c>
      <c r="T115" s="7">
        <v>355</v>
      </c>
      <c r="V115" s="5">
        <v>111</v>
      </c>
      <c r="W115" s="18" t="s">
        <v>182</v>
      </c>
      <c r="X115" s="18" t="s">
        <v>59</v>
      </c>
      <c r="Y115" s="18" t="s">
        <v>769</v>
      </c>
      <c r="Z115" s="18" t="s">
        <v>768</v>
      </c>
      <c r="AA115" s="18" t="s">
        <v>768</v>
      </c>
      <c r="AB115" s="18" t="s">
        <v>768</v>
      </c>
      <c r="AC115" s="30" t="str" cm="1">
        <f t="array" ref="AC115">IF(SUMPRODUCT(--ISNUMBER(FIND("Member",Y115:AB115))),"No","Yes")</f>
        <v>No</v>
      </c>
      <c r="AD115" s="7">
        <v>280</v>
      </c>
    </row>
    <row r="116" spans="12:30">
      <c r="L116" s="24">
        <v>112</v>
      </c>
      <c r="M116" s="18" t="s">
        <v>200</v>
      </c>
      <c r="N116" s="18" t="s">
        <v>59</v>
      </c>
      <c r="O116" s="18" t="s">
        <v>769</v>
      </c>
      <c r="P116" s="18" t="s">
        <v>768</v>
      </c>
      <c r="Q116" s="18" t="s">
        <v>768</v>
      </c>
      <c r="R116" s="18" t="s">
        <v>768</v>
      </c>
      <c r="S116" s="30" t="str" cm="1">
        <f t="array" ref="S116">IF(SUMPRODUCT(--ISNUMBER(FIND("Member",O116:R116))),"No","Yes")</f>
        <v>No</v>
      </c>
      <c r="T116" s="7">
        <v>345</v>
      </c>
      <c r="V116" s="5">
        <v>112</v>
      </c>
      <c r="W116" s="18" t="s">
        <v>175</v>
      </c>
      <c r="X116" s="18" t="s">
        <v>59</v>
      </c>
      <c r="Y116" s="18" t="s">
        <v>768</v>
      </c>
      <c r="Z116" s="18" t="s">
        <v>768</v>
      </c>
      <c r="AA116" s="18" t="s">
        <v>768</v>
      </c>
      <c r="AB116" s="18" t="s">
        <v>768</v>
      </c>
      <c r="AC116" s="30" t="str" cm="1">
        <f t="array" ref="AC116">IF(SUMPRODUCT(--ISNUMBER(FIND("Member",Y116:AB116))),"No","Yes")</f>
        <v>Yes</v>
      </c>
      <c r="AD116" s="7">
        <v>265</v>
      </c>
    </row>
    <row r="117" spans="12:30">
      <c r="L117" s="24">
        <v>113</v>
      </c>
      <c r="M117" s="18" t="s">
        <v>208</v>
      </c>
      <c r="N117" s="18" t="s">
        <v>65</v>
      </c>
      <c r="O117" s="18" t="s">
        <v>768</v>
      </c>
      <c r="P117" s="18" t="s">
        <v>768</v>
      </c>
      <c r="Q117" s="18" t="s">
        <v>768</v>
      </c>
      <c r="R117" s="18" t="s">
        <v>768</v>
      </c>
      <c r="S117" s="30" t="str" cm="1">
        <f t="array" ref="S117">IF(SUMPRODUCT(--ISNUMBER(FIND("Member",O117:R117))),"No","Yes")</f>
        <v>Yes</v>
      </c>
      <c r="T117" s="7">
        <v>340</v>
      </c>
      <c r="V117" s="5">
        <v>113</v>
      </c>
      <c r="W117" s="18" t="s">
        <v>199</v>
      </c>
      <c r="X117" s="18" t="s">
        <v>59</v>
      </c>
      <c r="Y117" s="18" t="s">
        <v>769</v>
      </c>
      <c r="Z117" s="18" t="s">
        <v>768</v>
      </c>
      <c r="AA117" s="18" t="s">
        <v>768</v>
      </c>
      <c r="AB117" s="18" t="s">
        <v>768</v>
      </c>
      <c r="AC117" s="30" t="str" cm="1">
        <f t="array" ref="AC117">IF(SUMPRODUCT(--ISNUMBER(FIND("Member",Y117:AB117))),"No","Yes")</f>
        <v>No</v>
      </c>
      <c r="AD117" s="7">
        <v>250</v>
      </c>
    </row>
    <row r="118" spans="12:30">
      <c r="L118" s="24">
        <v>114</v>
      </c>
      <c r="M118" s="18" t="s">
        <v>120</v>
      </c>
      <c r="N118" s="18" t="s">
        <v>59</v>
      </c>
      <c r="O118" s="18" t="s">
        <v>768</v>
      </c>
      <c r="P118" s="18" t="s">
        <v>768</v>
      </c>
      <c r="Q118" s="18" t="s">
        <v>768</v>
      </c>
      <c r="R118" s="18" t="s">
        <v>768</v>
      </c>
      <c r="S118" s="30" t="str" cm="1">
        <f t="array" ref="S118">IF(SUMPRODUCT(--ISNUMBER(FIND("Member",O118:R118))),"No","Yes")</f>
        <v>Yes</v>
      </c>
      <c r="T118" s="7">
        <v>325</v>
      </c>
      <c r="V118" s="5">
        <v>114</v>
      </c>
      <c r="W118" s="18" t="s">
        <v>260</v>
      </c>
      <c r="X118" s="18" t="s">
        <v>59</v>
      </c>
      <c r="Y118" s="18" t="s">
        <v>769</v>
      </c>
      <c r="Z118" s="18" t="s">
        <v>768</v>
      </c>
      <c r="AA118" s="18" t="s">
        <v>768</v>
      </c>
      <c r="AB118" s="18" t="s">
        <v>768</v>
      </c>
      <c r="AC118" s="30" t="str" cm="1">
        <f t="array" ref="AC118">IF(SUMPRODUCT(--ISNUMBER(FIND("Member",Y118:AB118))),"No","Yes")</f>
        <v>No</v>
      </c>
      <c r="AD118" s="7">
        <v>210</v>
      </c>
    </row>
    <row r="119" spans="12:30">
      <c r="L119" s="24">
        <v>115</v>
      </c>
      <c r="M119" s="18" t="s">
        <v>184</v>
      </c>
      <c r="N119" s="18" t="s">
        <v>59</v>
      </c>
      <c r="O119" s="18" t="s">
        <v>769</v>
      </c>
      <c r="P119" s="18" t="s">
        <v>769</v>
      </c>
      <c r="Q119" s="18" t="s">
        <v>768</v>
      </c>
      <c r="R119" s="18" t="s">
        <v>768</v>
      </c>
      <c r="S119" s="30" t="str" cm="1">
        <f t="array" ref="S119">IF(SUMPRODUCT(--ISNUMBER(FIND("Member",O119:R119))),"No","Yes")</f>
        <v>No</v>
      </c>
      <c r="T119" s="7">
        <v>320</v>
      </c>
      <c r="V119" s="5">
        <v>115</v>
      </c>
      <c r="W119" s="18" t="s">
        <v>195</v>
      </c>
      <c r="X119" s="18" t="s">
        <v>59</v>
      </c>
      <c r="Y119" s="18" t="s">
        <v>768</v>
      </c>
      <c r="Z119" s="18" t="s">
        <v>768</v>
      </c>
      <c r="AA119" s="18" t="s">
        <v>768</v>
      </c>
      <c r="AB119" s="18" t="s">
        <v>768</v>
      </c>
      <c r="AC119" s="30" t="str" cm="1">
        <f t="array" ref="AC119">IF(SUMPRODUCT(--ISNUMBER(FIND("Member",Y119:AB119))),"No","Yes")</f>
        <v>Yes</v>
      </c>
      <c r="AD119" s="7">
        <v>200</v>
      </c>
    </row>
    <row r="120" spans="12:30">
      <c r="L120" s="24">
        <v>116</v>
      </c>
      <c r="M120" s="18" t="s">
        <v>195</v>
      </c>
      <c r="N120" s="18" t="s">
        <v>59</v>
      </c>
      <c r="O120" s="18" t="s">
        <v>768</v>
      </c>
      <c r="P120" s="18" t="s">
        <v>768</v>
      </c>
      <c r="Q120" s="18" t="s">
        <v>768</v>
      </c>
      <c r="R120" s="18" t="s">
        <v>768</v>
      </c>
      <c r="S120" s="30" t="str" cm="1">
        <f t="array" ref="S120">IF(SUMPRODUCT(--ISNUMBER(FIND("Member",O120:R120))),"No","Yes")</f>
        <v>Yes</v>
      </c>
      <c r="T120" s="7">
        <v>265</v>
      </c>
      <c r="V120" s="5">
        <v>116</v>
      </c>
      <c r="W120" s="18" t="s">
        <v>256</v>
      </c>
      <c r="X120" s="18" t="s">
        <v>63</v>
      </c>
      <c r="Y120" s="18" t="s">
        <v>768</v>
      </c>
      <c r="Z120" s="18" t="s">
        <v>768</v>
      </c>
      <c r="AA120" s="18" t="s">
        <v>768</v>
      </c>
      <c r="AB120" s="18" t="s">
        <v>768</v>
      </c>
      <c r="AC120" s="30" t="str" cm="1">
        <f t="array" ref="AC120">IF(SUMPRODUCT(--ISNUMBER(FIND("Member",Y120:AB120))),"No","Yes")</f>
        <v>Yes</v>
      </c>
      <c r="AD120" s="7">
        <v>200</v>
      </c>
    </row>
    <row r="121" spans="12:30">
      <c r="L121" s="24">
        <v>117</v>
      </c>
      <c r="M121" s="18" t="s">
        <v>260</v>
      </c>
      <c r="N121" s="18" t="s">
        <v>59</v>
      </c>
      <c r="O121" s="18" t="s">
        <v>769</v>
      </c>
      <c r="P121" s="18" t="s">
        <v>768</v>
      </c>
      <c r="Q121" s="18" t="s">
        <v>768</v>
      </c>
      <c r="R121" s="18" t="s">
        <v>768</v>
      </c>
      <c r="S121" s="30" t="str" cm="1">
        <f t="array" ref="S121">IF(SUMPRODUCT(--ISNUMBER(FIND("Member",O121:R121))),"No","Yes")</f>
        <v>No</v>
      </c>
      <c r="T121" s="7">
        <v>260</v>
      </c>
      <c r="V121" s="5">
        <v>117</v>
      </c>
      <c r="W121" s="18" t="s">
        <v>202</v>
      </c>
      <c r="X121" s="18" t="s">
        <v>59</v>
      </c>
      <c r="Y121" s="18" t="s">
        <v>768</v>
      </c>
      <c r="Z121" s="18" t="s">
        <v>768</v>
      </c>
      <c r="AA121" s="18" t="s">
        <v>769</v>
      </c>
      <c r="AB121" s="18" t="s">
        <v>768</v>
      </c>
      <c r="AC121" s="30" t="str" cm="1">
        <f t="array" ref="AC121">IF(SUMPRODUCT(--ISNUMBER(FIND("Member",Y121:AB121))),"No","Yes")</f>
        <v>No</v>
      </c>
      <c r="AD121" s="7">
        <v>200</v>
      </c>
    </row>
    <row r="122" spans="12:30">
      <c r="L122" s="24">
        <v>118</v>
      </c>
      <c r="M122" s="18" t="s">
        <v>188</v>
      </c>
      <c r="N122" s="18" t="s">
        <v>63</v>
      </c>
      <c r="O122" s="18" t="s">
        <v>768</v>
      </c>
      <c r="P122" s="18" t="s">
        <v>769</v>
      </c>
      <c r="Q122" s="18" t="s">
        <v>768</v>
      </c>
      <c r="R122" s="18" t="s">
        <v>768</v>
      </c>
      <c r="S122" s="30" t="str" cm="1">
        <f t="array" ref="S122">IF(SUMPRODUCT(--ISNUMBER(FIND("Member",O122:R122))),"No","Yes")</f>
        <v>No</v>
      </c>
      <c r="T122" s="7">
        <v>235</v>
      </c>
      <c r="V122" s="5">
        <v>118</v>
      </c>
      <c r="W122" s="18" t="s">
        <v>167</v>
      </c>
      <c r="X122" s="18" t="s">
        <v>59</v>
      </c>
      <c r="Y122" s="18" t="s">
        <v>768</v>
      </c>
      <c r="Z122" s="18" t="s">
        <v>768</v>
      </c>
      <c r="AA122" s="18" t="s">
        <v>768</v>
      </c>
      <c r="AB122" s="18" t="s">
        <v>768</v>
      </c>
      <c r="AC122" s="30" t="str" cm="1">
        <f t="array" ref="AC122">IF(SUMPRODUCT(--ISNUMBER(FIND("Member",Y122:AB122))),"No","Yes")</f>
        <v>Yes</v>
      </c>
      <c r="AD122" s="7">
        <v>200</v>
      </c>
    </row>
    <row r="123" spans="12:30">
      <c r="L123" s="24">
        <v>119</v>
      </c>
      <c r="M123" s="18" t="s">
        <v>217</v>
      </c>
      <c r="N123" s="18" t="s">
        <v>59</v>
      </c>
      <c r="O123" s="18" t="s">
        <v>768</v>
      </c>
      <c r="P123" s="18" t="s">
        <v>768</v>
      </c>
      <c r="Q123" s="18" t="s">
        <v>768</v>
      </c>
      <c r="R123" s="18" t="s">
        <v>768</v>
      </c>
      <c r="S123" s="30" t="str" cm="1">
        <f t="array" ref="S123">IF(SUMPRODUCT(--ISNUMBER(FIND("Member",O123:R123))),"No","Yes")</f>
        <v>Yes</v>
      </c>
      <c r="T123" s="7">
        <v>200</v>
      </c>
      <c r="V123" s="5">
        <v>119</v>
      </c>
      <c r="W123" s="18" t="s">
        <v>184</v>
      </c>
      <c r="X123" s="18" t="s">
        <v>59</v>
      </c>
      <c r="Y123" s="18" t="s">
        <v>769</v>
      </c>
      <c r="Z123" s="18" t="s">
        <v>769</v>
      </c>
      <c r="AA123" s="18" t="s">
        <v>768</v>
      </c>
      <c r="AB123" s="18" t="s">
        <v>768</v>
      </c>
      <c r="AC123" s="30" t="str" cm="1">
        <f t="array" ref="AC123">IF(SUMPRODUCT(--ISNUMBER(FIND("Member",Y123:AB123))),"No","Yes")</f>
        <v>No</v>
      </c>
      <c r="AD123" s="7">
        <v>195</v>
      </c>
    </row>
    <row r="124" spans="12:30">
      <c r="L124" s="24">
        <v>120</v>
      </c>
      <c r="M124" s="18" t="s">
        <v>215</v>
      </c>
      <c r="N124" s="18" t="s">
        <v>59</v>
      </c>
      <c r="O124" s="18" t="s">
        <v>768</v>
      </c>
      <c r="P124" s="18" t="s">
        <v>768</v>
      </c>
      <c r="Q124" s="18" t="s">
        <v>769</v>
      </c>
      <c r="R124" s="18" t="s">
        <v>768</v>
      </c>
      <c r="S124" s="30" t="str" cm="1">
        <f t="array" ref="S124">IF(SUMPRODUCT(--ISNUMBER(FIND("Member",O124:R124))),"No","Yes")</f>
        <v>No</v>
      </c>
      <c r="T124" s="7">
        <v>170</v>
      </c>
      <c r="V124" s="5">
        <v>120</v>
      </c>
      <c r="W124" s="18" t="s">
        <v>217</v>
      </c>
      <c r="X124" s="18" t="s">
        <v>59</v>
      </c>
      <c r="Y124" s="18" t="s">
        <v>768</v>
      </c>
      <c r="Z124" s="18" t="s">
        <v>768</v>
      </c>
      <c r="AA124" s="18" t="s">
        <v>768</v>
      </c>
      <c r="AB124" s="18" t="s">
        <v>768</v>
      </c>
      <c r="AC124" s="30" t="str" cm="1">
        <f t="array" ref="AC124">IF(SUMPRODUCT(--ISNUMBER(FIND("Member",Y124:AB124))),"No","Yes")</f>
        <v>Yes</v>
      </c>
      <c r="AD124" s="7">
        <v>195</v>
      </c>
    </row>
    <row r="125" spans="12:30">
      <c r="L125" s="24">
        <v>121</v>
      </c>
      <c r="M125" s="18" t="s">
        <v>210</v>
      </c>
      <c r="N125" s="18" t="s">
        <v>59</v>
      </c>
      <c r="O125" s="18" t="s">
        <v>768</v>
      </c>
      <c r="P125" s="18" t="s">
        <v>768</v>
      </c>
      <c r="Q125" s="18" t="s">
        <v>768</v>
      </c>
      <c r="R125" s="18" t="s">
        <v>768</v>
      </c>
      <c r="S125" s="30" t="str" cm="1">
        <f t="array" ref="S125">IF(SUMPRODUCT(--ISNUMBER(FIND("Member",O125:R125))),"No","Yes")</f>
        <v>Yes</v>
      </c>
      <c r="T125" s="7">
        <v>170</v>
      </c>
      <c r="V125" s="5">
        <v>121</v>
      </c>
      <c r="W125" s="18" t="s">
        <v>188</v>
      </c>
      <c r="X125" s="18" t="s">
        <v>63</v>
      </c>
      <c r="Y125" s="18" t="s">
        <v>768</v>
      </c>
      <c r="Z125" s="18" t="s">
        <v>769</v>
      </c>
      <c r="AA125" s="18" t="s">
        <v>768</v>
      </c>
      <c r="AB125" s="18" t="s">
        <v>768</v>
      </c>
      <c r="AC125" s="30" t="str" cm="1">
        <f t="array" ref="AC125">IF(SUMPRODUCT(--ISNUMBER(FIND("Member",Y125:AB125))),"No","Yes")</f>
        <v>No</v>
      </c>
      <c r="AD125" s="7">
        <v>190</v>
      </c>
    </row>
    <row r="126" spans="12:30">
      <c r="L126" s="24">
        <v>122</v>
      </c>
      <c r="M126" s="18" t="s">
        <v>202</v>
      </c>
      <c r="N126" s="18" t="s">
        <v>59</v>
      </c>
      <c r="O126" s="18" t="s">
        <v>768</v>
      </c>
      <c r="P126" s="18" t="s">
        <v>768</v>
      </c>
      <c r="Q126" s="18" t="s">
        <v>769</v>
      </c>
      <c r="R126" s="18" t="s">
        <v>768</v>
      </c>
      <c r="S126" s="30" t="str" cm="1">
        <f t="array" ref="S126">IF(SUMPRODUCT(--ISNUMBER(FIND("Member",O126:R126))),"No","Yes")</f>
        <v>No</v>
      </c>
      <c r="T126" s="7">
        <v>165</v>
      </c>
      <c r="V126" s="5">
        <v>122</v>
      </c>
      <c r="W126" s="18" t="s">
        <v>233</v>
      </c>
      <c r="X126" s="18" t="s">
        <v>59</v>
      </c>
      <c r="Y126" s="18" t="s">
        <v>768</v>
      </c>
      <c r="Z126" s="18" t="s">
        <v>768</v>
      </c>
      <c r="AA126" s="18" t="s">
        <v>768</v>
      </c>
      <c r="AB126" s="18" t="s">
        <v>769</v>
      </c>
      <c r="AC126" s="30" t="str" cm="1">
        <f t="array" ref="AC126">IF(SUMPRODUCT(--ISNUMBER(FIND("Member",Y126:AB126))),"No","Yes")</f>
        <v>No</v>
      </c>
      <c r="AD126" s="7">
        <v>180</v>
      </c>
    </row>
    <row r="127" spans="12:30">
      <c r="L127" s="24">
        <v>123</v>
      </c>
      <c r="M127" s="18" t="s">
        <v>219</v>
      </c>
      <c r="N127" s="18" t="s">
        <v>59</v>
      </c>
      <c r="O127" s="18" t="s">
        <v>768</v>
      </c>
      <c r="P127" s="18" t="s">
        <v>769</v>
      </c>
      <c r="Q127" s="18" t="s">
        <v>768</v>
      </c>
      <c r="R127" s="18" t="s">
        <v>768</v>
      </c>
      <c r="S127" s="30" t="str" cm="1">
        <f t="array" ref="S127">IF(SUMPRODUCT(--ISNUMBER(FIND("Member",O127:R127))),"No","Yes")</f>
        <v>No</v>
      </c>
      <c r="T127" s="7">
        <v>160</v>
      </c>
      <c r="V127" s="5">
        <v>123</v>
      </c>
      <c r="W127" s="18" t="s">
        <v>215</v>
      </c>
      <c r="X127" s="18" t="s">
        <v>59</v>
      </c>
      <c r="Y127" s="18" t="s">
        <v>768</v>
      </c>
      <c r="Z127" s="18" t="s">
        <v>768</v>
      </c>
      <c r="AA127" s="18" t="s">
        <v>769</v>
      </c>
      <c r="AB127" s="18" t="s">
        <v>768</v>
      </c>
      <c r="AC127" s="30" t="str" cm="1">
        <f t="array" ref="AC127">IF(SUMPRODUCT(--ISNUMBER(FIND("Member",Y127:AB127))),"No","Yes")</f>
        <v>No</v>
      </c>
      <c r="AD127" s="7">
        <v>180</v>
      </c>
    </row>
    <row r="128" spans="12:30">
      <c r="L128" s="24">
        <v>124</v>
      </c>
      <c r="M128" s="18" t="s">
        <v>212</v>
      </c>
      <c r="N128" s="18" t="s">
        <v>59</v>
      </c>
      <c r="O128" s="18" t="s">
        <v>768</v>
      </c>
      <c r="P128" s="18" t="s">
        <v>768</v>
      </c>
      <c r="Q128" s="18" t="s">
        <v>769</v>
      </c>
      <c r="R128" s="18" t="s">
        <v>768</v>
      </c>
      <c r="S128" s="30" t="str" cm="1">
        <f t="array" ref="S128">IF(SUMPRODUCT(--ISNUMBER(FIND("Member",O128:R128))),"No","Yes")</f>
        <v>No</v>
      </c>
      <c r="T128" s="7">
        <v>150</v>
      </c>
      <c r="V128" s="5">
        <v>124</v>
      </c>
      <c r="W128" s="18" t="s">
        <v>212</v>
      </c>
      <c r="X128" s="18" t="s">
        <v>59</v>
      </c>
      <c r="Y128" s="18" t="s">
        <v>768</v>
      </c>
      <c r="Z128" s="18" t="s">
        <v>768</v>
      </c>
      <c r="AA128" s="18" t="s">
        <v>769</v>
      </c>
      <c r="AB128" s="18" t="s">
        <v>768</v>
      </c>
      <c r="AC128" s="30" t="str" cm="1">
        <f t="array" ref="AC128">IF(SUMPRODUCT(--ISNUMBER(FIND("Member",Y128:AB128))),"No","Yes")</f>
        <v>No</v>
      </c>
      <c r="AD128" s="7">
        <v>165</v>
      </c>
    </row>
    <row r="129" spans="12:30">
      <c r="L129" s="24">
        <v>125</v>
      </c>
      <c r="M129" s="18" t="s">
        <v>187</v>
      </c>
      <c r="N129" s="18" t="s">
        <v>59</v>
      </c>
      <c r="O129" s="18" t="s">
        <v>768</v>
      </c>
      <c r="P129" s="18" t="s">
        <v>768</v>
      </c>
      <c r="Q129" s="18" t="s">
        <v>768</v>
      </c>
      <c r="R129" s="18" t="s">
        <v>768</v>
      </c>
      <c r="S129" s="30" t="str" cm="1">
        <f t="array" ref="S129">IF(SUMPRODUCT(--ISNUMBER(FIND("Member",O129:R129))),"No","Yes")</f>
        <v>Yes</v>
      </c>
      <c r="T129" s="7">
        <v>135</v>
      </c>
      <c r="V129" s="5">
        <v>125</v>
      </c>
      <c r="W129" s="18" t="s">
        <v>187</v>
      </c>
      <c r="X129" s="18" t="s">
        <v>59</v>
      </c>
      <c r="Y129" s="18" t="s">
        <v>768</v>
      </c>
      <c r="Z129" s="18" t="s">
        <v>768</v>
      </c>
      <c r="AA129" s="18" t="s">
        <v>768</v>
      </c>
      <c r="AB129" s="18" t="s">
        <v>768</v>
      </c>
      <c r="AC129" s="30" t="str" cm="1">
        <f t="array" ref="AC129">IF(SUMPRODUCT(--ISNUMBER(FIND("Member",Y129:AB129))),"No","Yes")</f>
        <v>Yes</v>
      </c>
      <c r="AD129" s="7">
        <v>130</v>
      </c>
    </row>
    <row r="130" spans="12:30">
      <c r="L130" s="24">
        <v>126</v>
      </c>
      <c r="M130" s="18" t="s">
        <v>233</v>
      </c>
      <c r="N130" s="18" t="s">
        <v>59</v>
      </c>
      <c r="O130" s="18" t="s">
        <v>768</v>
      </c>
      <c r="P130" s="18" t="s">
        <v>768</v>
      </c>
      <c r="Q130" s="18" t="s">
        <v>768</v>
      </c>
      <c r="R130" s="18" t="s">
        <v>769</v>
      </c>
      <c r="S130" s="30" t="str" cm="1">
        <f t="array" ref="S130">IF(SUMPRODUCT(--ISNUMBER(FIND("Member",O130:R130))),"No","Yes")</f>
        <v>No</v>
      </c>
      <c r="T130" s="7">
        <v>125</v>
      </c>
      <c r="V130" s="5">
        <v>126</v>
      </c>
      <c r="W130" s="18" t="s">
        <v>229</v>
      </c>
      <c r="X130" s="18" t="s">
        <v>59</v>
      </c>
      <c r="Y130" s="18" t="s">
        <v>768</v>
      </c>
      <c r="Z130" s="18" t="s">
        <v>768</v>
      </c>
      <c r="AA130" s="18" t="s">
        <v>768</v>
      </c>
      <c r="AB130" s="18" t="s">
        <v>768</v>
      </c>
      <c r="AC130" s="30" t="str" cm="1">
        <f t="array" ref="AC130">IF(SUMPRODUCT(--ISNUMBER(FIND("Member",Y130:AB130))),"No","Yes")</f>
        <v>Yes</v>
      </c>
      <c r="AD130" s="7">
        <v>125</v>
      </c>
    </row>
    <row r="131" spans="12:30">
      <c r="L131" s="24">
        <v>127</v>
      </c>
      <c r="M131" s="18" t="s">
        <v>204</v>
      </c>
      <c r="N131" s="18" t="s">
        <v>59</v>
      </c>
      <c r="O131" s="18" t="s">
        <v>768</v>
      </c>
      <c r="P131" s="18" t="s">
        <v>768</v>
      </c>
      <c r="Q131" s="18" t="s">
        <v>768</v>
      </c>
      <c r="R131" s="18" t="s">
        <v>768</v>
      </c>
      <c r="S131" s="30" t="str" cm="1">
        <f t="array" ref="S131">IF(SUMPRODUCT(--ISNUMBER(FIND("Member",O131:R131))),"No","Yes")</f>
        <v>Yes</v>
      </c>
      <c r="T131" s="7">
        <v>125</v>
      </c>
      <c r="V131" s="5">
        <v>127</v>
      </c>
      <c r="W131" s="18" t="s">
        <v>210</v>
      </c>
      <c r="X131" s="18" t="s">
        <v>59</v>
      </c>
      <c r="Y131" s="18" t="s">
        <v>768</v>
      </c>
      <c r="Z131" s="18" t="s">
        <v>768</v>
      </c>
      <c r="AA131" s="18" t="s">
        <v>768</v>
      </c>
      <c r="AB131" s="18" t="s">
        <v>768</v>
      </c>
      <c r="AC131" s="30" t="str" cm="1">
        <f t="array" ref="AC131">IF(SUMPRODUCT(--ISNUMBER(FIND("Member",Y131:AB131))),"No","Yes")</f>
        <v>Yes</v>
      </c>
      <c r="AD131" s="7">
        <v>110</v>
      </c>
    </row>
    <row r="132" spans="12:30">
      <c r="L132" s="24">
        <v>128</v>
      </c>
      <c r="M132" s="18" t="s">
        <v>224</v>
      </c>
      <c r="N132" s="18" t="s">
        <v>63</v>
      </c>
      <c r="O132" s="18" t="s">
        <v>768</v>
      </c>
      <c r="P132" s="18" t="s">
        <v>768</v>
      </c>
      <c r="Q132" s="18" t="s">
        <v>768</v>
      </c>
      <c r="R132" s="18" t="s">
        <v>768</v>
      </c>
      <c r="S132" s="30" t="str" cm="1">
        <f t="array" ref="S132">IF(SUMPRODUCT(--ISNUMBER(FIND("Member",O132:R132))),"No","Yes")</f>
        <v>Yes</v>
      </c>
      <c r="T132" s="7">
        <v>115</v>
      </c>
      <c r="V132" s="5">
        <v>128</v>
      </c>
      <c r="W132" s="18" t="s">
        <v>224</v>
      </c>
      <c r="X132" s="18" t="s">
        <v>63</v>
      </c>
      <c r="Y132" s="18" t="s">
        <v>768</v>
      </c>
      <c r="Z132" s="18" t="s">
        <v>768</v>
      </c>
      <c r="AA132" s="18" t="s">
        <v>768</v>
      </c>
      <c r="AB132" s="18" t="s">
        <v>768</v>
      </c>
      <c r="AC132" s="30" t="str" cm="1">
        <f t="array" ref="AC132">IF(SUMPRODUCT(--ISNUMBER(FIND("Member",Y132:AB132))),"No","Yes")</f>
        <v>Yes</v>
      </c>
      <c r="AD132" s="7">
        <v>95</v>
      </c>
    </row>
    <row r="133" spans="12:30">
      <c r="L133" s="24">
        <v>129</v>
      </c>
      <c r="M133" s="18" t="s">
        <v>207</v>
      </c>
      <c r="N133" s="18" t="s">
        <v>59</v>
      </c>
      <c r="O133" s="18" t="s">
        <v>768</v>
      </c>
      <c r="P133" s="18" t="s">
        <v>768</v>
      </c>
      <c r="Q133" s="18" t="s">
        <v>768</v>
      </c>
      <c r="R133" s="18" t="s">
        <v>768</v>
      </c>
      <c r="S133" s="30" t="str" cm="1">
        <f t="array" ref="S133">IF(SUMPRODUCT(--ISNUMBER(FIND("Member",O133:R133))),"No","Yes")</f>
        <v>Yes</v>
      </c>
      <c r="T133" s="7">
        <v>105</v>
      </c>
      <c r="V133" s="5">
        <v>129</v>
      </c>
      <c r="W133" s="18" t="s">
        <v>250</v>
      </c>
      <c r="X133" s="18" t="s">
        <v>59</v>
      </c>
      <c r="Y133" s="18" t="s">
        <v>768</v>
      </c>
      <c r="Z133" s="18" t="s">
        <v>768</v>
      </c>
      <c r="AA133" s="18" t="s">
        <v>768</v>
      </c>
      <c r="AB133" s="18" t="s">
        <v>768</v>
      </c>
      <c r="AC133" s="30" t="str" cm="1">
        <f t="array" ref="AC133">IF(SUMPRODUCT(--ISNUMBER(FIND("Member",Y133:AB133))),"No","Yes")</f>
        <v>Yes</v>
      </c>
      <c r="AD133" s="7">
        <v>80</v>
      </c>
    </row>
    <row r="134" spans="12:30">
      <c r="L134" s="24">
        <v>130</v>
      </c>
      <c r="M134" s="18" t="s">
        <v>218</v>
      </c>
      <c r="N134" s="18" t="s">
        <v>59</v>
      </c>
      <c r="O134" s="18" t="s">
        <v>768</v>
      </c>
      <c r="P134" s="18" t="s">
        <v>768</v>
      </c>
      <c r="Q134" s="18" t="s">
        <v>768</v>
      </c>
      <c r="R134" s="18" t="s">
        <v>768</v>
      </c>
      <c r="S134" s="30" t="str" cm="1">
        <f t="array" ref="S134">IF(SUMPRODUCT(--ISNUMBER(FIND("Member",O134:R134))),"No","Yes")</f>
        <v>Yes</v>
      </c>
      <c r="T134" s="7">
        <v>105</v>
      </c>
      <c r="V134" s="5">
        <v>130</v>
      </c>
      <c r="W134" s="18" t="s">
        <v>213</v>
      </c>
      <c r="X134" s="18" t="s">
        <v>65</v>
      </c>
      <c r="Y134" s="18" t="s">
        <v>768</v>
      </c>
      <c r="Z134" s="18" t="s">
        <v>768</v>
      </c>
      <c r="AA134" s="18" t="s">
        <v>768</v>
      </c>
      <c r="AB134" s="18" t="s">
        <v>768</v>
      </c>
      <c r="AC134" s="30" t="str" cm="1">
        <f t="array" ref="AC134">IF(SUMPRODUCT(--ISNUMBER(FIND("Member",Y134:AB134))),"No","Yes")</f>
        <v>Yes</v>
      </c>
      <c r="AD134" s="7">
        <v>80</v>
      </c>
    </row>
    <row r="135" spans="12:30">
      <c r="L135" s="24">
        <v>131</v>
      </c>
      <c r="M135" s="18" t="s">
        <v>256</v>
      </c>
      <c r="N135" s="18" t="s">
        <v>63</v>
      </c>
      <c r="O135" s="18" t="s">
        <v>768</v>
      </c>
      <c r="P135" s="18" t="s">
        <v>768</v>
      </c>
      <c r="Q135" s="18" t="s">
        <v>768</v>
      </c>
      <c r="R135" s="18" t="s">
        <v>768</v>
      </c>
      <c r="S135" s="30" t="str" cm="1">
        <f t="array" ref="S135">IF(SUMPRODUCT(--ISNUMBER(FIND("Member",O135:R135))),"No","Yes")</f>
        <v>Yes</v>
      </c>
      <c r="T135" s="7">
        <v>100</v>
      </c>
      <c r="V135" s="5">
        <v>131</v>
      </c>
      <c r="W135" s="18" t="s">
        <v>219</v>
      </c>
      <c r="X135" s="18" t="s">
        <v>59</v>
      </c>
      <c r="Y135" s="18" t="s">
        <v>768</v>
      </c>
      <c r="Z135" s="18" t="s">
        <v>769</v>
      </c>
      <c r="AA135" s="18" t="s">
        <v>768</v>
      </c>
      <c r="AB135" s="18" t="s">
        <v>768</v>
      </c>
      <c r="AC135" s="30" t="str" cm="1">
        <f t="array" ref="AC135">IF(SUMPRODUCT(--ISNUMBER(FIND("Member",Y135:AB135))),"No","Yes")</f>
        <v>No</v>
      </c>
      <c r="AD135" s="7">
        <v>75</v>
      </c>
    </row>
    <row r="136" spans="12:30">
      <c r="L136" s="24">
        <v>132</v>
      </c>
      <c r="M136" s="18" t="s">
        <v>785</v>
      </c>
      <c r="N136" s="18" t="s">
        <v>59</v>
      </c>
      <c r="O136" s="18" t="s">
        <v>768</v>
      </c>
      <c r="P136" s="18" t="s">
        <v>768</v>
      </c>
      <c r="Q136" s="18" t="s">
        <v>768</v>
      </c>
      <c r="R136" s="18" t="s">
        <v>768</v>
      </c>
      <c r="S136" s="30" t="str" cm="1">
        <f t="array" ref="S136">IF(SUMPRODUCT(--ISNUMBER(FIND("Member",O136:R136))),"No","Yes")</f>
        <v>Yes</v>
      </c>
      <c r="T136" s="7">
        <v>95</v>
      </c>
      <c r="V136" s="5">
        <v>132</v>
      </c>
      <c r="W136" s="18" t="s">
        <v>211</v>
      </c>
      <c r="X136" s="18" t="s">
        <v>59</v>
      </c>
      <c r="Y136" s="18" t="s">
        <v>768</v>
      </c>
      <c r="Z136" s="18" t="s">
        <v>768</v>
      </c>
      <c r="AA136" s="18" t="s">
        <v>768</v>
      </c>
      <c r="AB136" s="18" t="s">
        <v>768</v>
      </c>
      <c r="AC136" s="30" t="str" cm="1">
        <f t="array" ref="AC136">IF(SUMPRODUCT(--ISNUMBER(FIND("Member",Y136:AB136))),"No","Yes")</f>
        <v>Yes</v>
      </c>
      <c r="AD136" s="7">
        <v>75</v>
      </c>
    </row>
    <row r="137" spans="12:30">
      <c r="L137" s="24">
        <v>133</v>
      </c>
      <c r="M137" s="18" t="s">
        <v>229</v>
      </c>
      <c r="N137" s="18" t="s">
        <v>59</v>
      </c>
      <c r="O137" s="18" t="s">
        <v>768</v>
      </c>
      <c r="P137" s="18" t="s">
        <v>768</v>
      </c>
      <c r="Q137" s="18" t="s">
        <v>768</v>
      </c>
      <c r="R137" s="18" t="s">
        <v>768</v>
      </c>
      <c r="S137" s="30" t="str" cm="1">
        <f t="array" ref="S137">IF(SUMPRODUCT(--ISNUMBER(FIND("Member",O137:R137))),"No","Yes")</f>
        <v>Yes</v>
      </c>
      <c r="T137" s="7">
        <v>90</v>
      </c>
      <c r="V137" s="5">
        <v>133</v>
      </c>
      <c r="W137" s="18" t="s">
        <v>218</v>
      </c>
      <c r="X137" s="18" t="s">
        <v>59</v>
      </c>
      <c r="Y137" s="18" t="s">
        <v>768</v>
      </c>
      <c r="Z137" s="18" t="s">
        <v>768</v>
      </c>
      <c r="AA137" s="18" t="s">
        <v>768</v>
      </c>
      <c r="AB137" s="18" t="s">
        <v>768</v>
      </c>
      <c r="AC137" s="30" t="str" cm="1">
        <f t="array" ref="AC137">IF(SUMPRODUCT(--ISNUMBER(FIND("Member",Y137:AB137))),"No","Yes")</f>
        <v>Yes</v>
      </c>
      <c r="AD137" s="7">
        <v>70</v>
      </c>
    </row>
    <row r="138" spans="12:30">
      <c r="L138" s="24">
        <v>134</v>
      </c>
      <c r="M138" s="18" t="s">
        <v>211</v>
      </c>
      <c r="N138" s="18" t="s">
        <v>59</v>
      </c>
      <c r="O138" s="18" t="s">
        <v>768</v>
      </c>
      <c r="P138" s="18" t="s">
        <v>768</v>
      </c>
      <c r="Q138" s="18" t="s">
        <v>768</v>
      </c>
      <c r="R138" s="18" t="s">
        <v>768</v>
      </c>
      <c r="S138" s="30" t="str" cm="1">
        <f t="array" ref="S138">IF(SUMPRODUCT(--ISNUMBER(FIND("Member",O138:R138))),"No","Yes")</f>
        <v>Yes</v>
      </c>
      <c r="T138" s="7">
        <v>85</v>
      </c>
      <c r="V138" s="5">
        <v>134</v>
      </c>
      <c r="W138" s="18" t="s">
        <v>200</v>
      </c>
      <c r="X138" s="18" t="s">
        <v>59</v>
      </c>
      <c r="Y138" s="18" t="s">
        <v>769</v>
      </c>
      <c r="Z138" s="18" t="s">
        <v>768</v>
      </c>
      <c r="AA138" s="18" t="s">
        <v>768</v>
      </c>
      <c r="AB138" s="18" t="s">
        <v>768</v>
      </c>
      <c r="AC138" s="30" t="str" cm="1">
        <f t="array" ref="AC138">IF(SUMPRODUCT(--ISNUMBER(FIND("Member",Y138:AB138))),"No","Yes")</f>
        <v>No</v>
      </c>
      <c r="AD138" s="7">
        <v>70</v>
      </c>
    </row>
    <row r="139" spans="12:30">
      <c r="L139" s="24">
        <v>135</v>
      </c>
      <c r="M139" s="18" t="s">
        <v>220</v>
      </c>
      <c r="N139" s="18" t="s">
        <v>59</v>
      </c>
      <c r="O139" s="18" t="s">
        <v>768</v>
      </c>
      <c r="P139" s="18" t="s">
        <v>768</v>
      </c>
      <c r="Q139" s="18" t="s">
        <v>768</v>
      </c>
      <c r="R139" s="18" t="s">
        <v>768</v>
      </c>
      <c r="S139" s="30" t="str" cm="1">
        <f t="array" ref="S139">IF(SUMPRODUCT(--ISNUMBER(FIND("Member",O139:R139))),"No","Yes")</f>
        <v>Yes</v>
      </c>
      <c r="T139" s="7">
        <v>85</v>
      </c>
      <c r="V139" s="5">
        <v>135</v>
      </c>
      <c r="W139" s="18" t="s">
        <v>207</v>
      </c>
      <c r="X139" s="18" t="s">
        <v>59</v>
      </c>
      <c r="Y139" s="18" t="s">
        <v>768</v>
      </c>
      <c r="Z139" s="18" t="s">
        <v>768</v>
      </c>
      <c r="AA139" s="18" t="s">
        <v>768</v>
      </c>
      <c r="AB139" s="18" t="s">
        <v>768</v>
      </c>
      <c r="AC139" s="30" t="str" cm="1">
        <f t="array" ref="AC139">IF(SUMPRODUCT(--ISNUMBER(FIND("Member",Y139:AB139))),"No","Yes")</f>
        <v>Yes</v>
      </c>
      <c r="AD139" s="7">
        <v>65</v>
      </c>
    </row>
    <row r="140" spans="12:30">
      <c r="L140" s="24">
        <v>136</v>
      </c>
      <c r="M140" s="18" t="s">
        <v>213</v>
      </c>
      <c r="N140" s="18" t="s">
        <v>65</v>
      </c>
      <c r="O140" s="18" t="s">
        <v>768</v>
      </c>
      <c r="P140" s="18" t="s">
        <v>768</v>
      </c>
      <c r="Q140" s="18" t="s">
        <v>768</v>
      </c>
      <c r="R140" s="18" t="s">
        <v>768</v>
      </c>
      <c r="S140" s="30" t="str" cm="1">
        <f t="array" ref="S140">IF(SUMPRODUCT(--ISNUMBER(FIND("Member",O140:R140))),"No","Yes")</f>
        <v>Yes</v>
      </c>
      <c r="T140" s="7">
        <v>80</v>
      </c>
      <c r="V140" s="5">
        <v>136</v>
      </c>
      <c r="W140" s="18" t="s">
        <v>222</v>
      </c>
      <c r="X140" s="18" t="s">
        <v>59</v>
      </c>
      <c r="Y140" s="18" t="s">
        <v>769</v>
      </c>
      <c r="Z140" s="18" t="s">
        <v>768</v>
      </c>
      <c r="AA140" s="18" t="s">
        <v>768</v>
      </c>
      <c r="AB140" s="18" t="s">
        <v>768</v>
      </c>
      <c r="AC140" s="30" t="str" cm="1">
        <f t="array" ref="AC140">IF(SUMPRODUCT(--ISNUMBER(FIND("Member",Y140:AB140))),"No","Yes")</f>
        <v>No</v>
      </c>
      <c r="AD140" s="7">
        <v>65</v>
      </c>
    </row>
    <row r="141" spans="12:30">
      <c r="L141" s="24">
        <v>137</v>
      </c>
      <c r="M141" s="18" t="s">
        <v>223</v>
      </c>
      <c r="N141" s="18" t="s">
        <v>59</v>
      </c>
      <c r="O141" s="18" t="s">
        <v>768</v>
      </c>
      <c r="P141" s="18" t="s">
        <v>768</v>
      </c>
      <c r="Q141" s="18" t="s">
        <v>768</v>
      </c>
      <c r="R141" s="18" t="s">
        <v>768</v>
      </c>
      <c r="S141" s="30" t="str" cm="1">
        <f t="array" ref="S141">IF(SUMPRODUCT(--ISNUMBER(FIND("Member",O141:R141))),"No","Yes")</f>
        <v>Yes</v>
      </c>
      <c r="T141" s="7">
        <v>70</v>
      </c>
      <c r="V141" s="5">
        <v>137</v>
      </c>
      <c r="W141" s="18" t="s">
        <v>227</v>
      </c>
      <c r="X141" s="18" t="s">
        <v>59</v>
      </c>
      <c r="Y141" s="18" t="s">
        <v>768</v>
      </c>
      <c r="Z141" s="18" t="s">
        <v>768</v>
      </c>
      <c r="AA141" s="18" t="s">
        <v>768</v>
      </c>
      <c r="AB141" s="18" t="s">
        <v>768</v>
      </c>
      <c r="AC141" s="30" t="str" cm="1">
        <f t="array" ref="AC141">IF(SUMPRODUCT(--ISNUMBER(FIND("Member",Y141:AB141))),"No","Yes")</f>
        <v>Yes</v>
      </c>
      <c r="AD141" s="7">
        <v>60</v>
      </c>
    </row>
    <row r="142" spans="12:30">
      <c r="L142" s="24">
        <v>138</v>
      </c>
      <c r="M142" s="18" t="s">
        <v>226</v>
      </c>
      <c r="N142" s="18" t="s">
        <v>59</v>
      </c>
      <c r="O142" s="18" t="s">
        <v>768</v>
      </c>
      <c r="P142" s="18" t="s">
        <v>768</v>
      </c>
      <c r="Q142" s="18" t="s">
        <v>768</v>
      </c>
      <c r="R142" s="18" t="s">
        <v>768</v>
      </c>
      <c r="S142" s="30" t="str" cm="1">
        <f t="array" ref="S142">IF(SUMPRODUCT(--ISNUMBER(FIND("Member",O142:R142))),"No","Yes")</f>
        <v>Yes</v>
      </c>
      <c r="T142" s="7">
        <v>70</v>
      </c>
      <c r="V142" s="5">
        <v>138</v>
      </c>
      <c r="W142" s="18" t="s">
        <v>223</v>
      </c>
      <c r="X142" s="18" t="s">
        <v>59</v>
      </c>
      <c r="Y142" s="18" t="s">
        <v>768</v>
      </c>
      <c r="Z142" s="18" t="s">
        <v>768</v>
      </c>
      <c r="AA142" s="18" t="s">
        <v>768</v>
      </c>
      <c r="AB142" s="18" t="s">
        <v>768</v>
      </c>
      <c r="AC142" s="30" t="str" cm="1">
        <f t="array" ref="AC142">IF(SUMPRODUCT(--ISNUMBER(FIND("Member",Y142:AB142))),"No","Yes")</f>
        <v>Yes</v>
      </c>
      <c r="AD142" s="7">
        <v>55</v>
      </c>
    </row>
    <row r="143" spans="12:30">
      <c r="L143" s="24">
        <v>139</v>
      </c>
      <c r="M143" s="18" t="s">
        <v>173</v>
      </c>
      <c r="N143" s="18" t="s">
        <v>59</v>
      </c>
      <c r="O143" s="18" t="s">
        <v>768</v>
      </c>
      <c r="P143" s="18" t="s">
        <v>768</v>
      </c>
      <c r="Q143" s="18" t="s">
        <v>768</v>
      </c>
      <c r="R143" s="18" t="s">
        <v>768</v>
      </c>
      <c r="S143" s="30" t="str" cm="1">
        <f t="array" ref="S143">IF(SUMPRODUCT(--ISNUMBER(FIND("Member",O143:R143))),"No","Yes")</f>
        <v>Yes</v>
      </c>
      <c r="T143" s="7">
        <v>55</v>
      </c>
      <c r="V143" s="5">
        <v>139</v>
      </c>
      <c r="W143" s="18" t="s">
        <v>226</v>
      </c>
      <c r="X143" s="18" t="s">
        <v>59</v>
      </c>
      <c r="Y143" s="18" t="s">
        <v>768</v>
      </c>
      <c r="Z143" s="18" t="s">
        <v>768</v>
      </c>
      <c r="AA143" s="18" t="s">
        <v>768</v>
      </c>
      <c r="AB143" s="18" t="s">
        <v>768</v>
      </c>
      <c r="AC143" s="30" t="str" cm="1">
        <f t="array" ref="AC143">IF(SUMPRODUCT(--ISNUMBER(FIND("Member",Y143:AB143))),"No","Yes")</f>
        <v>Yes</v>
      </c>
      <c r="AD143" s="7">
        <v>55</v>
      </c>
    </row>
    <row r="144" spans="12:30">
      <c r="L144" s="24">
        <v>140</v>
      </c>
      <c r="M144" s="18" t="s">
        <v>227</v>
      </c>
      <c r="N144" s="18" t="s">
        <v>59</v>
      </c>
      <c r="O144" s="18" t="s">
        <v>768</v>
      </c>
      <c r="P144" s="18" t="s">
        <v>768</v>
      </c>
      <c r="Q144" s="18" t="s">
        <v>768</v>
      </c>
      <c r="R144" s="18" t="s">
        <v>768</v>
      </c>
      <c r="S144" s="30" t="str" cm="1">
        <f t="array" ref="S144">IF(SUMPRODUCT(--ISNUMBER(FIND("Member",O144:R144))),"No","Yes")</f>
        <v>Yes</v>
      </c>
      <c r="T144" s="7">
        <v>50</v>
      </c>
      <c r="V144" s="5">
        <v>140</v>
      </c>
      <c r="W144" s="18" t="s">
        <v>198</v>
      </c>
      <c r="X144" s="18" t="s">
        <v>59</v>
      </c>
      <c r="Y144" s="18" t="s">
        <v>769</v>
      </c>
      <c r="Z144" s="18" t="s">
        <v>768</v>
      </c>
      <c r="AA144" s="18" t="s">
        <v>768</v>
      </c>
      <c r="AB144" s="18" t="s">
        <v>768</v>
      </c>
      <c r="AC144" s="30" t="str" cm="1">
        <f t="array" ref="AC144">IF(SUMPRODUCT(--ISNUMBER(FIND("Member",Y144:AB144))),"No","Yes")</f>
        <v>No</v>
      </c>
      <c r="AD144" s="7">
        <v>55</v>
      </c>
    </row>
    <row r="145" spans="12:30">
      <c r="L145" s="24">
        <v>141</v>
      </c>
      <c r="M145" s="18" t="s">
        <v>192</v>
      </c>
      <c r="N145" s="18" t="s">
        <v>63</v>
      </c>
      <c r="O145" s="18" t="s">
        <v>769</v>
      </c>
      <c r="P145" s="18" t="s">
        <v>769</v>
      </c>
      <c r="Q145" s="18" t="s">
        <v>768</v>
      </c>
      <c r="R145" s="18" t="s">
        <v>768</v>
      </c>
      <c r="S145" s="30" t="str" cm="1">
        <f t="array" ref="S145">IF(SUMPRODUCT(--ISNUMBER(FIND("Member",O145:R145))),"No","Yes")</f>
        <v>No</v>
      </c>
      <c r="T145" s="7">
        <v>45</v>
      </c>
      <c r="V145" s="5">
        <v>141</v>
      </c>
      <c r="W145" s="18" t="s">
        <v>220</v>
      </c>
      <c r="X145" s="18" t="s">
        <v>59</v>
      </c>
      <c r="Y145" s="18" t="s">
        <v>768</v>
      </c>
      <c r="Z145" s="18" t="s">
        <v>768</v>
      </c>
      <c r="AA145" s="18" t="s">
        <v>768</v>
      </c>
      <c r="AB145" s="18" t="s">
        <v>768</v>
      </c>
      <c r="AC145" s="30" t="str" cm="1">
        <f t="array" ref="AC145">IF(SUMPRODUCT(--ISNUMBER(FIND("Member",Y145:AB145))),"No","Yes")</f>
        <v>Yes</v>
      </c>
      <c r="AD145" s="7">
        <v>50</v>
      </c>
    </row>
    <row r="146" spans="12:30">
      <c r="L146" s="24">
        <v>142</v>
      </c>
      <c r="M146" s="18" t="s">
        <v>198</v>
      </c>
      <c r="N146" s="18" t="s">
        <v>59</v>
      </c>
      <c r="O146" s="18" t="s">
        <v>769</v>
      </c>
      <c r="P146" s="18" t="s">
        <v>768</v>
      </c>
      <c r="Q146" s="18" t="s">
        <v>768</v>
      </c>
      <c r="R146" s="18" t="s">
        <v>768</v>
      </c>
      <c r="S146" s="30" t="str" cm="1">
        <f t="array" ref="S146">IF(SUMPRODUCT(--ISNUMBER(FIND("Member",O146:R146))),"No","Yes")</f>
        <v>No</v>
      </c>
      <c r="T146" s="7">
        <v>45</v>
      </c>
      <c r="V146" s="5">
        <v>142</v>
      </c>
      <c r="W146" s="18" t="s">
        <v>173</v>
      </c>
      <c r="X146" s="18" t="s">
        <v>59</v>
      </c>
      <c r="Y146" s="18" t="s">
        <v>768</v>
      </c>
      <c r="Z146" s="18" t="s">
        <v>768</v>
      </c>
      <c r="AA146" s="18" t="s">
        <v>768</v>
      </c>
      <c r="AB146" s="18" t="s">
        <v>768</v>
      </c>
      <c r="AC146" s="30" t="str" cm="1">
        <f t="array" ref="AC146">IF(SUMPRODUCT(--ISNUMBER(FIND("Member",Y146:AB146))),"No","Yes")</f>
        <v>Yes</v>
      </c>
      <c r="AD146" s="7">
        <v>40</v>
      </c>
    </row>
    <row r="147" spans="12:30">
      <c r="L147" s="24">
        <v>143</v>
      </c>
      <c r="M147" s="18" t="s">
        <v>225</v>
      </c>
      <c r="N147" s="18" t="s">
        <v>59</v>
      </c>
      <c r="O147" s="18" t="s">
        <v>768</v>
      </c>
      <c r="P147" s="18" t="s">
        <v>768</v>
      </c>
      <c r="Q147" s="18" t="s">
        <v>768</v>
      </c>
      <c r="R147" s="18" t="s">
        <v>768</v>
      </c>
      <c r="S147" s="30" t="str" cm="1">
        <f t="array" ref="S147">IF(SUMPRODUCT(--ISNUMBER(FIND("Member",O147:R147))),"No","Yes")</f>
        <v>Yes</v>
      </c>
      <c r="T147" s="7">
        <v>45</v>
      </c>
      <c r="V147" s="5">
        <v>143</v>
      </c>
      <c r="W147" s="18" t="s">
        <v>249</v>
      </c>
      <c r="X147" s="18" t="s">
        <v>59</v>
      </c>
      <c r="Y147" s="18" t="s">
        <v>768</v>
      </c>
      <c r="Z147" s="18" t="s">
        <v>768</v>
      </c>
      <c r="AA147" s="18" t="s">
        <v>768</v>
      </c>
      <c r="AB147" s="18" t="s">
        <v>768</v>
      </c>
      <c r="AC147" s="30" t="str" cm="1">
        <f t="array" ref="AC147">IF(SUMPRODUCT(--ISNUMBER(FIND("Member",Y147:AB147))),"No","Yes")</f>
        <v>Yes</v>
      </c>
      <c r="AD147" s="7">
        <v>30</v>
      </c>
    </row>
    <row r="148" spans="12:30">
      <c r="L148" s="24">
        <v>144</v>
      </c>
      <c r="M148" s="18" t="s">
        <v>231</v>
      </c>
      <c r="N148" s="18" t="s">
        <v>59</v>
      </c>
      <c r="O148" s="18" t="s">
        <v>768</v>
      </c>
      <c r="P148" s="18" t="s">
        <v>768</v>
      </c>
      <c r="Q148" s="18" t="s">
        <v>768</v>
      </c>
      <c r="R148" s="18" t="s">
        <v>768</v>
      </c>
      <c r="S148" s="30" t="str" cm="1">
        <f t="array" ref="S148">IF(SUMPRODUCT(--ISNUMBER(FIND("Member",O148:R148))),"No","Yes")</f>
        <v>Yes</v>
      </c>
      <c r="T148" s="7">
        <v>35</v>
      </c>
      <c r="V148" s="5">
        <v>144</v>
      </c>
      <c r="W148" s="18" t="s">
        <v>231</v>
      </c>
      <c r="X148" s="18" t="s">
        <v>59</v>
      </c>
      <c r="Y148" s="18" t="s">
        <v>768</v>
      </c>
      <c r="Z148" s="18" t="s">
        <v>768</v>
      </c>
      <c r="AA148" s="18" t="s">
        <v>768</v>
      </c>
      <c r="AB148" s="18" t="s">
        <v>768</v>
      </c>
      <c r="AC148" s="30" t="str" cm="1">
        <f t="array" ref="AC148">IF(SUMPRODUCT(--ISNUMBER(FIND("Member",Y148:AB148))),"No","Yes")</f>
        <v>Yes</v>
      </c>
      <c r="AD148" s="7">
        <v>20</v>
      </c>
    </row>
    <row r="149" spans="12:30">
      <c r="L149" s="24">
        <v>145</v>
      </c>
      <c r="M149" s="18" t="s">
        <v>222</v>
      </c>
      <c r="N149" s="18" t="s">
        <v>59</v>
      </c>
      <c r="O149" s="18" t="s">
        <v>769</v>
      </c>
      <c r="P149" s="18" t="s">
        <v>768</v>
      </c>
      <c r="Q149" s="18" t="s">
        <v>768</v>
      </c>
      <c r="R149" s="18" t="s">
        <v>768</v>
      </c>
      <c r="S149" s="30" t="str" cm="1">
        <f t="array" ref="S149">IF(SUMPRODUCT(--ISNUMBER(FIND("Member",O149:R149))),"No","Yes")</f>
        <v>No</v>
      </c>
      <c r="T149" s="7">
        <v>35</v>
      </c>
      <c r="V149" s="5">
        <v>145</v>
      </c>
      <c r="W149" s="18" t="s">
        <v>255</v>
      </c>
      <c r="X149" s="18" t="s">
        <v>59</v>
      </c>
      <c r="Y149" s="18" t="s">
        <v>768</v>
      </c>
      <c r="Z149" s="18" t="s">
        <v>768</v>
      </c>
      <c r="AA149" s="18" t="s">
        <v>768</v>
      </c>
      <c r="AB149" s="18" t="s">
        <v>768</v>
      </c>
      <c r="AC149" s="30" t="str" cm="1">
        <f t="array" ref="AC149">IF(SUMPRODUCT(--ISNUMBER(FIND("Member",Y149:AB149))),"No","Yes")</f>
        <v>Yes</v>
      </c>
      <c r="AD149" s="7">
        <v>20</v>
      </c>
    </row>
    <row r="150" spans="12:30">
      <c r="L150" s="24">
        <v>146</v>
      </c>
      <c r="M150" s="18" t="s">
        <v>216</v>
      </c>
      <c r="N150" s="18" t="s">
        <v>59</v>
      </c>
      <c r="O150" s="18" t="s">
        <v>768</v>
      </c>
      <c r="P150" s="18" t="s">
        <v>768</v>
      </c>
      <c r="Q150" s="18" t="s">
        <v>768</v>
      </c>
      <c r="R150" s="18" t="s">
        <v>768</v>
      </c>
      <c r="S150" s="30" t="str" cm="1">
        <f t="array" ref="S150">IF(SUMPRODUCT(--ISNUMBER(FIND("Member",O150:R150))),"No","Yes")</f>
        <v>Yes</v>
      </c>
      <c r="T150" s="7">
        <v>30</v>
      </c>
      <c r="V150" s="5">
        <v>146</v>
      </c>
      <c r="W150" s="18" t="s">
        <v>237</v>
      </c>
      <c r="X150" s="18" t="s">
        <v>59</v>
      </c>
      <c r="Y150" s="18" t="s">
        <v>768</v>
      </c>
      <c r="Z150" s="18" t="s">
        <v>768</v>
      </c>
      <c r="AA150" s="18" t="s">
        <v>768</v>
      </c>
      <c r="AB150" s="18" t="s">
        <v>768</v>
      </c>
      <c r="AC150" s="30" t="str" cm="1">
        <f t="array" ref="AC150">IF(SUMPRODUCT(--ISNUMBER(FIND("Member",Y150:AB150))),"No","Yes")</f>
        <v>Yes</v>
      </c>
      <c r="AD150" s="7">
        <v>20</v>
      </c>
    </row>
    <row r="151" spans="12:30">
      <c r="L151" s="24">
        <v>147</v>
      </c>
      <c r="M151" s="18" t="s">
        <v>249</v>
      </c>
      <c r="N151" s="18" t="s">
        <v>59</v>
      </c>
      <c r="O151" s="18" t="s">
        <v>768</v>
      </c>
      <c r="P151" s="18" t="s">
        <v>768</v>
      </c>
      <c r="Q151" s="18" t="s">
        <v>768</v>
      </c>
      <c r="R151" s="18" t="s">
        <v>768</v>
      </c>
      <c r="S151" s="30" t="str" cm="1">
        <f t="array" ref="S151">IF(SUMPRODUCT(--ISNUMBER(FIND("Member",O151:R151))),"No","Yes")</f>
        <v>Yes</v>
      </c>
      <c r="T151" s="7">
        <v>25</v>
      </c>
      <c r="V151" s="5">
        <v>147</v>
      </c>
      <c r="W151" s="18" t="s">
        <v>203</v>
      </c>
      <c r="X151" s="18" t="s">
        <v>59</v>
      </c>
      <c r="Y151" s="18" t="s">
        <v>769</v>
      </c>
      <c r="Z151" s="18" t="s">
        <v>768</v>
      </c>
      <c r="AA151" s="18" t="s">
        <v>768</v>
      </c>
      <c r="AB151" s="18" t="s">
        <v>768</v>
      </c>
      <c r="AC151" s="30" t="str" cm="1">
        <f t="array" ref="AC151">IF(SUMPRODUCT(--ISNUMBER(FIND("Member",Y151:AB151))),"No","Yes")</f>
        <v>No</v>
      </c>
      <c r="AD151" s="7">
        <v>15</v>
      </c>
    </row>
    <row r="152" spans="12:30">
      <c r="L152" s="24">
        <v>148</v>
      </c>
      <c r="M152" s="18" t="s">
        <v>250</v>
      </c>
      <c r="N152" s="18" t="s">
        <v>59</v>
      </c>
      <c r="O152" s="18" t="s">
        <v>768</v>
      </c>
      <c r="P152" s="18" t="s">
        <v>768</v>
      </c>
      <c r="Q152" s="18" t="s">
        <v>768</v>
      </c>
      <c r="R152" s="18" t="s">
        <v>768</v>
      </c>
      <c r="S152" s="30" t="str" cm="1">
        <f t="array" ref="S152">IF(SUMPRODUCT(--ISNUMBER(FIND("Member",O152:R152))),"No","Yes")</f>
        <v>Yes</v>
      </c>
      <c r="T152" s="7">
        <v>20</v>
      </c>
      <c r="V152" s="5">
        <v>148</v>
      </c>
      <c r="W152" s="18" t="s">
        <v>234</v>
      </c>
      <c r="X152" s="18" t="s">
        <v>59</v>
      </c>
      <c r="Y152" s="18" t="s">
        <v>768</v>
      </c>
      <c r="Z152" s="18" t="s">
        <v>768</v>
      </c>
      <c r="AA152" s="18" t="s">
        <v>768</v>
      </c>
      <c r="AB152" s="18" t="s">
        <v>768</v>
      </c>
      <c r="AC152" s="30" t="str" cm="1">
        <f t="array" ref="AC152">IF(SUMPRODUCT(--ISNUMBER(FIND("Member",Y152:AB152))),"No","Yes")</f>
        <v>Yes</v>
      </c>
      <c r="AD152" s="7">
        <v>15</v>
      </c>
    </row>
    <row r="153" spans="12:30">
      <c r="L153" s="24">
        <v>149</v>
      </c>
      <c r="M153" s="18" t="s">
        <v>237</v>
      </c>
      <c r="N153" s="18" t="s">
        <v>59</v>
      </c>
      <c r="O153" s="18" t="s">
        <v>768</v>
      </c>
      <c r="P153" s="18" t="s">
        <v>768</v>
      </c>
      <c r="Q153" s="18" t="s">
        <v>768</v>
      </c>
      <c r="R153" s="18" t="s">
        <v>768</v>
      </c>
      <c r="S153" s="30" t="str" cm="1">
        <f t="array" ref="S153">IF(SUMPRODUCT(--ISNUMBER(FIND("Member",O153:R153))),"No","Yes")</f>
        <v>Yes</v>
      </c>
      <c r="T153" s="7">
        <v>20</v>
      </c>
      <c r="V153" s="5">
        <v>149</v>
      </c>
      <c r="W153" s="18" t="s">
        <v>216</v>
      </c>
      <c r="X153" s="18" t="s">
        <v>59</v>
      </c>
      <c r="Y153" s="18" t="s">
        <v>768</v>
      </c>
      <c r="Z153" s="18" t="s">
        <v>768</v>
      </c>
      <c r="AA153" s="18" t="s">
        <v>768</v>
      </c>
      <c r="AB153" s="18" t="s">
        <v>768</v>
      </c>
      <c r="AC153" s="30" t="str" cm="1">
        <f t="array" ref="AC153">IF(SUMPRODUCT(--ISNUMBER(FIND("Member",Y153:AB153))),"No","Yes")</f>
        <v>Yes</v>
      </c>
      <c r="AD153" s="7">
        <v>15</v>
      </c>
    </row>
    <row r="154" spans="12:30">
      <c r="L154" s="24">
        <v>150</v>
      </c>
      <c r="M154" s="18" t="s">
        <v>203</v>
      </c>
      <c r="N154" s="18" t="s">
        <v>59</v>
      </c>
      <c r="O154" s="18" t="s">
        <v>769</v>
      </c>
      <c r="P154" s="18" t="s">
        <v>768</v>
      </c>
      <c r="Q154" s="18" t="s">
        <v>768</v>
      </c>
      <c r="R154" s="18" t="s">
        <v>768</v>
      </c>
      <c r="S154" s="30" t="str" cm="1">
        <f t="array" ref="S154">IF(SUMPRODUCT(--ISNUMBER(FIND("Member",O154:R154))),"No","Yes")</f>
        <v>No</v>
      </c>
      <c r="T154" s="7">
        <v>15</v>
      </c>
      <c r="V154" s="5">
        <v>150</v>
      </c>
      <c r="W154" s="18" t="s">
        <v>248</v>
      </c>
      <c r="X154" s="18" t="s">
        <v>59</v>
      </c>
      <c r="Y154" s="18" t="s">
        <v>768</v>
      </c>
      <c r="Z154" s="18" t="s">
        <v>768</v>
      </c>
      <c r="AA154" s="18" t="s">
        <v>768</v>
      </c>
      <c r="AB154" s="18" t="s">
        <v>768</v>
      </c>
      <c r="AC154" s="30" t="str" cm="1">
        <f t="array" ref="AC154">IF(SUMPRODUCT(--ISNUMBER(FIND("Member",Y154:AB154))),"No","Yes")</f>
        <v>Yes</v>
      </c>
      <c r="AD154" s="7">
        <v>5</v>
      </c>
    </row>
    <row r="155" spans="12:30">
      <c r="L155" s="24">
        <v>151</v>
      </c>
      <c r="M155" s="18" t="s">
        <v>257</v>
      </c>
      <c r="N155" s="18" t="s">
        <v>59</v>
      </c>
      <c r="O155" s="18" t="s">
        <v>769</v>
      </c>
      <c r="P155" s="18" t="s">
        <v>768</v>
      </c>
      <c r="Q155" s="18" t="s">
        <v>768</v>
      </c>
      <c r="R155" s="18" t="s">
        <v>768</v>
      </c>
      <c r="S155" s="30" t="str" cm="1">
        <f t="array" ref="S155">IF(SUMPRODUCT(--ISNUMBER(FIND("Member",O155:R155))),"No","Yes")</f>
        <v>No</v>
      </c>
      <c r="T155" s="7">
        <v>15</v>
      </c>
      <c r="V155" s="5">
        <v>151</v>
      </c>
      <c r="W155" s="18" t="s">
        <v>254</v>
      </c>
      <c r="X155" s="18" t="s">
        <v>59</v>
      </c>
      <c r="Y155" s="18" t="s">
        <v>768</v>
      </c>
      <c r="Z155" s="18" t="s">
        <v>768</v>
      </c>
      <c r="AA155" s="18" t="s">
        <v>768</v>
      </c>
      <c r="AB155" s="18" t="s">
        <v>768</v>
      </c>
      <c r="AC155" s="30" t="str" cm="1">
        <f t="array" ref="AC155">IF(SUMPRODUCT(--ISNUMBER(FIND("Member",Y155:AB155))),"No","Yes")</f>
        <v>Yes</v>
      </c>
      <c r="AD155" s="7">
        <v>5</v>
      </c>
    </row>
    <row r="156" spans="12:30">
      <c r="L156" s="24">
        <v>152</v>
      </c>
      <c r="M156" s="18" t="s">
        <v>255</v>
      </c>
      <c r="N156" s="18" t="s">
        <v>59</v>
      </c>
      <c r="O156" s="18" t="s">
        <v>768</v>
      </c>
      <c r="P156" s="18" t="s">
        <v>768</v>
      </c>
      <c r="Q156" s="18" t="s">
        <v>768</v>
      </c>
      <c r="R156" s="18" t="s">
        <v>768</v>
      </c>
      <c r="S156" s="30" t="str" cm="1">
        <f t="array" ref="S156">IF(SUMPRODUCT(--ISNUMBER(FIND("Member",O156:R156))),"No","Yes")</f>
        <v>Yes</v>
      </c>
      <c r="T156" s="7">
        <v>15</v>
      </c>
      <c r="V156" s="5">
        <v>152</v>
      </c>
      <c r="W156" s="18" t="s">
        <v>206</v>
      </c>
      <c r="X156" s="18" t="s">
        <v>59</v>
      </c>
      <c r="Y156" s="18" t="s">
        <v>768</v>
      </c>
      <c r="Z156" s="18" t="s">
        <v>768</v>
      </c>
      <c r="AA156" s="18" t="s">
        <v>768</v>
      </c>
      <c r="AB156" s="18" t="s">
        <v>768</v>
      </c>
      <c r="AC156" s="30" t="str" cm="1">
        <f t="array" ref="AC156">IF(SUMPRODUCT(--ISNUMBER(FIND("Member",Y156:AB156))),"No","Yes")</f>
        <v>Yes</v>
      </c>
      <c r="AD156" s="7">
        <v>5</v>
      </c>
    </row>
    <row r="157" spans="12:30">
      <c r="L157" s="24">
        <v>153</v>
      </c>
      <c r="M157" s="18" t="s">
        <v>234</v>
      </c>
      <c r="N157" s="18" t="s">
        <v>59</v>
      </c>
      <c r="O157" s="18" t="s">
        <v>768</v>
      </c>
      <c r="P157" s="18" t="s">
        <v>768</v>
      </c>
      <c r="Q157" s="18" t="s">
        <v>768</v>
      </c>
      <c r="R157" s="18" t="s">
        <v>768</v>
      </c>
      <c r="S157" s="30" t="str" cm="1">
        <f t="array" ref="S157">IF(SUMPRODUCT(--ISNUMBER(FIND("Member",O157:R157))),"No","Yes")</f>
        <v>Yes</v>
      </c>
      <c r="T157" s="7">
        <v>10</v>
      </c>
      <c r="V157" s="5">
        <v>153</v>
      </c>
      <c r="W157" s="18" t="s">
        <v>246</v>
      </c>
      <c r="X157" s="18" t="s">
        <v>63</v>
      </c>
      <c r="Y157" s="18" t="s">
        <v>768</v>
      </c>
      <c r="Z157" s="18" t="s">
        <v>768</v>
      </c>
      <c r="AA157" s="18" t="s">
        <v>768</v>
      </c>
      <c r="AB157" s="18" t="s">
        <v>768</v>
      </c>
      <c r="AC157" s="30" t="str" cm="1">
        <f t="array" ref="AC157">IF(SUMPRODUCT(--ISNUMBER(FIND("Member",Y157:AB157))),"No","Yes")</f>
        <v>Yes</v>
      </c>
      <c r="AD157" s="7">
        <v>5</v>
      </c>
    </row>
    <row r="158" spans="12:30">
      <c r="L158" s="24">
        <v>154</v>
      </c>
      <c r="M158" s="18" t="s">
        <v>206</v>
      </c>
      <c r="N158" s="18" t="s">
        <v>59</v>
      </c>
      <c r="O158" s="18" t="s">
        <v>768</v>
      </c>
      <c r="P158" s="18" t="s">
        <v>768</v>
      </c>
      <c r="Q158" s="18" t="s">
        <v>768</v>
      </c>
      <c r="R158" s="18" t="s">
        <v>768</v>
      </c>
      <c r="S158" s="30" t="str" cm="1">
        <f t="array" ref="S158">IF(SUMPRODUCT(--ISNUMBER(FIND("Member",O158:R158))),"No","Yes")</f>
        <v>Yes</v>
      </c>
      <c r="T158" s="7">
        <v>10</v>
      </c>
      <c r="V158" s="5">
        <v>154</v>
      </c>
      <c r="W158" s="18" t="s">
        <v>236</v>
      </c>
      <c r="X158" s="18" t="s">
        <v>59</v>
      </c>
      <c r="Y158" s="18" t="s">
        <v>769</v>
      </c>
      <c r="Z158" s="18" t="s">
        <v>768</v>
      </c>
      <c r="AA158" s="18" t="s">
        <v>768</v>
      </c>
      <c r="AB158" s="18" t="s">
        <v>768</v>
      </c>
      <c r="AC158" s="30" t="str" cm="1">
        <f t="array" ref="AC158">IF(SUMPRODUCT(--ISNUMBER(FIND("Member",Y158:AB158))),"No","Yes")</f>
        <v>No</v>
      </c>
      <c r="AD158" s="32">
        <v>0</v>
      </c>
    </row>
    <row r="159" spans="12:30">
      <c r="L159" s="24">
        <v>155</v>
      </c>
      <c r="M159" s="18" t="s">
        <v>248</v>
      </c>
      <c r="N159" s="18" t="s">
        <v>59</v>
      </c>
      <c r="O159" s="18" t="s">
        <v>768</v>
      </c>
      <c r="P159" s="18" t="s">
        <v>768</v>
      </c>
      <c r="Q159" s="18" t="s">
        <v>768</v>
      </c>
      <c r="R159" s="18" t="s">
        <v>768</v>
      </c>
      <c r="S159" s="30" t="str" cm="1">
        <f t="array" ref="S159">IF(SUMPRODUCT(--ISNUMBER(FIND("Member",O159:R159))),"No","Yes")</f>
        <v>Yes</v>
      </c>
      <c r="T159" s="7">
        <v>5</v>
      </c>
      <c r="V159" s="5">
        <v>155</v>
      </c>
      <c r="W159" s="18" t="s">
        <v>247</v>
      </c>
      <c r="X159" s="18" t="s">
        <v>59</v>
      </c>
      <c r="Y159" s="18" t="s">
        <v>768</v>
      </c>
      <c r="Z159" s="18" t="s">
        <v>768</v>
      </c>
      <c r="AA159" s="18" t="s">
        <v>768</v>
      </c>
      <c r="AB159" s="18" t="s">
        <v>768</v>
      </c>
      <c r="AC159" s="30" t="str" cm="1">
        <f t="array" ref="AC159">IF(SUMPRODUCT(--ISNUMBER(FIND("Member",Y159:AB159))),"No","Yes")</f>
        <v>Yes</v>
      </c>
      <c r="AD159" s="32">
        <v>0</v>
      </c>
    </row>
    <row r="160" spans="12:30">
      <c r="L160" s="24">
        <v>156</v>
      </c>
      <c r="M160" s="18" t="s">
        <v>519</v>
      </c>
      <c r="N160" s="18" t="s">
        <v>59</v>
      </c>
      <c r="O160" s="18" t="s">
        <v>768</v>
      </c>
      <c r="P160" s="18" t="s">
        <v>768</v>
      </c>
      <c r="Q160" s="18" t="s">
        <v>768</v>
      </c>
      <c r="R160" s="18" t="s">
        <v>768</v>
      </c>
      <c r="S160" s="30" t="str" cm="1">
        <f t="array" ref="S160">IF(SUMPRODUCT(--ISNUMBER(FIND("Member",O160:R160))),"No","Yes")</f>
        <v>Yes</v>
      </c>
      <c r="T160" s="7">
        <v>5</v>
      </c>
      <c r="V160" s="5">
        <v>156</v>
      </c>
      <c r="W160" s="18" t="s">
        <v>235</v>
      </c>
      <c r="X160" s="18" t="s">
        <v>59</v>
      </c>
      <c r="Y160" s="18" t="s">
        <v>769</v>
      </c>
      <c r="Z160" s="18" t="s">
        <v>768</v>
      </c>
      <c r="AA160" s="18" t="s">
        <v>768</v>
      </c>
      <c r="AB160" s="18" t="s">
        <v>768</v>
      </c>
      <c r="AC160" s="30" t="str" cm="1">
        <f t="array" ref="AC160">IF(SUMPRODUCT(--ISNUMBER(FIND("Member",Y160:AB160))),"No","Yes")</f>
        <v>No</v>
      </c>
      <c r="AD160" s="32">
        <v>0</v>
      </c>
    </row>
    <row r="161" spans="12:30">
      <c r="L161" s="24">
        <v>157</v>
      </c>
      <c r="M161" s="18" t="s">
        <v>246</v>
      </c>
      <c r="N161" s="18" t="s">
        <v>63</v>
      </c>
      <c r="O161" s="18" t="s">
        <v>768</v>
      </c>
      <c r="P161" s="18" t="s">
        <v>768</v>
      </c>
      <c r="Q161" s="18" t="s">
        <v>768</v>
      </c>
      <c r="R161" s="18" t="s">
        <v>768</v>
      </c>
      <c r="S161" s="30" t="str" cm="1">
        <f t="array" ref="S161">IF(SUMPRODUCT(--ISNUMBER(FIND("Member",O161:R161))),"No","Yes")</f>
        <v>Yes</v>
      </c>
      <c r="T161" s="7">
        <v>5</v>
      </c>
      <c r="W161" s="221" t="s">
        <v>54</v>
      </c>
      <c r="X161" s="221" t="s">
        <v>786</v>
      </c>
      <c r="Y161" s="221" t="s">
        <v>786</v>
      </c>
      <c r="Z161" s="221" t="s">
        <v>786</v>
      </c>
      <c r="AA161" s="221" t="s">
        <v>786</v>
      </c>
      <c r="AB161" s="221" t="s">
        <v>786</v>
      </c>
      <c r="AC161" s="18"/>
      <c r="AD161" s="7">
        <v>453390</v>
      </c>
    </row>
    <row r="162" spans="12:30">
      <c r="L162" s="24">
        <v>158</v>
      </c>
      <c r="M162" s="18" t="s">
        <v>245</v>
      </c>
      <c r="N162" s="18" t="s">
        <v>59</v>
      </c>
      <c r="O162" s="18" t="s">
        <v>768</v>
      </c>
      <c r="P162" s="18" t="s">
        <v>768</v>
      </c>
      <c r="Q162" s="18" t="s">
        <v>768</v>
      </c>
      <c r="R162" s="18" t="s">
        <v>768</v>
      </c>
      <c r="S162" s="30" t="str" cm="1">
        <f t="array" ref="S162">IF(SUMPRODUCT(--ISNUMBER(FIND("Member",O162:R162))),"No","Yes")</f>
        <v>Yes</v>
      </c>
      <c r="T162" s="7">
        <v>5</v>
      </c>
    </row>
    <row r="163" spans="12:30">
      <c r="L163" s="24">
        <v>159</v>
      </c>
      <c r="M163" s="18" t="s">
        <v>236</v>
      </c>
      <c r="N163" s="18" t="s">
        <v>59</v>
      </c>
      <c r="O163" s="18" t="s">
        <v>769</v>
      </c>
      <c r="P163" s="18" t="s">
        <v>768</v>
      </c>
      <c r="Q163" s="18" t="s">
        <v>768</v>
      </c>
      <c r="R163" s="18" t="s">
        <v>768</v>
      </c>
      <c r="S163" s="30" t="str" cm="1">
        <f t="array" ref="S163">IF(SUMPRODUCT(--ISNUMBER(FIND("Member",O163:R163))),"No","Yes")</f>
        <v>No</v>
      </c>
      <c r="T163" s="32">
        <v>0</v>
      </c>
    </row>
    <row r="164" spans="12:30">
      <c r="L164" s="24">
        <v>160</v>
      </c>
      <c r="M164" s="18" t="s">
        <v>247</v>
      </c>
      <c r="N164" s="18" t="s">
        <v>59</v>
      </c>
      <c r="O164" s="18" t="s">
        <v>768</v>
      </c>
      <c r="P164" s="18" t="s">
        <v>768</v>
      </c>
      <c r="Q164" s="18" t="s">
        <v>768</v>
      </c>
      <c r="R164" s="18" t="s">
        <v>768</v>
      </c>
      <c r="S164" s="30" t="str" cm="1">
        <f t="array" ref="S164">IF(SUMPRODUCT(--ISNUMBER(FIND("Member",O164:R164))),"No","Yes")</f>
        <v>Yes</v>
      </c>
      <c r="T164" s="32">
        <v>0</v>
      </c>
    </row>
    <row r="165" spans="12:30">
      <c r="L165" s="24">
        <v>161</v>
      </c>
      <c r="M165" s="18" t="s">
        <v>235</v>
      </c>
      <c r="N165" s="18" t="s">
        <v>59</v>
      </c>
      <c r="O165" s="18" t="s">
        <v>769</v>
      </c>
      <c r="P165" s="18" t="s">
        <v>768</v>
      </c>
      <c r="Q165" s="18" t="s">
        <v>768</v>
      </c>
      <c r="R165" s="18" t="s">
        <v>768</v>
      </c>
      <c r="S165" s="30" t="str" cm="1">
        <f t="array" ref="S165">IF(SUMPRODUCT(--ISNUMBER(FIND("Member",O165:R165))),"No","Yes")</f>
        <v>No</v>
      </c>
      <c r="T165" s="32">
        <v>0</v>
      </c>
    </row>
    <row r="166" spans="12:30">
      <c r="L166" s="24">
        <v>162</v>
      </c>
      <c r="M166" s="18" t="s">
        <v>244</v>
      </c>
      <c r="N166" s="18" t="s">
        <v>61</v>
      </c>
      <c r="O166" s="18" t="s">
        <v>768</v>
      </c>
      <c r="P166" s="18" t="s">
        <v>768</v>
      </c>
      <c r="Q166" s="18" t="s">
        <v>768</v>
      </c>
      <c r="R166" s="18" t="s">
        <v>768</v>
      </c>
      <c r="S166" s="30" t="str" cm="1">
        <f t="array" ref="S166">IF(SUMPRODUCT(--ISNUMBER(FIND("Member",O166:R166))),"No","Yes")</f>
        <v>Yes</v>
      </c>
      <c r="T166" s="32">
        <v>0</v>
      </c>
    </row>
    <row r="167" spans="12:30">
      <c r="L167" s="24"/>
      <c r="M167" s="221" t="s">
        <v>54</v>
      </c>
      <c r="N167" s="221" t="s">
        <v>786</v>
      </c>
      <c r="O167" s="221" t="s">
        <v>786</v>
      </c>
      <c r="P167" s="221" t="s">
        <v>786</v>
      </c>
      <c r="Q167" s="221" t="s">
        <v>786</v>
      </c>
      <c r="R167" s="221" t="s">
        <v>786</v>
      </c>
      <c r="S167" s="18"/>
      <c r="T167" s="7">
        <v>510835</v>
      </c>
    </row>
  </sheetData>
  <mergeCells count="7">
    <mergeCell ref="M167:R167"/>
    <mergeCell ref="W161:AB161"/>
    <mergeCell ref="B22:C22"/>
    <mergeCell ref="B26:B27"/>
    <mergeCell ref="G26:J26"/>
    <mergeCell ref="C26:F26"/>
    <mergeCell ref="B34:C34"/>
  </mergeCells>
  <hyperlinks>
    <hyperlink ref="A1" location="Contents!A1" display="Contents" xr:uid="{3EB4C174-4617-4E33-B070-DA3BD4912338}"/>
  </hyperlinks>
  <pageMargins left="0.7" right="0.7" top="0.75" bottom="0.75" header="0.3" footer="0.3"/>
  <pageSetup paperSize="9" orientation="portrait" verticalDpi="0" r:id="rId1"/>
  <drawing r:id="rId2"/>
  <tableParts count="3">
    <tablePart r:id="rId3"/>
    <tablePart r:id="rId4"/>
    <tablePart r:id="rId5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C1DB31-E161-4DB5-85AB-8B90A1A5D936}">
  <sheetPr>
    <tabColor rgb="FF00529B"/>
  </sheetPr>
  <dimension ref="A1"/>
  <sheetViews>
    <sheetView workbookViewId="0">
      <selection activeCell="J3" sqref="J3:K12"/>
    </sheetView>
  </sheetViews>
  <sheetFormatPr defaultRowHeight="15"/>
  <sheetData>
    <row r="1" spans="1:1">
      <c r="A1" s="2" t="s">
        <v>32</v>
      </c>
    </row>
  </sheetData>
  <hyperlinks>
    <hyperlink ref="A1" location="Contents!A1" display="Contents" xr:uid="{AD1F7AE8-3138-4051-8A44-0EBD57F203F8}"/>
  </hyperlinks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2BB7FA-457A-4E46-B963-1B60D0F83C59}">
  <dimension ref="A1:F4"/>
  <sheetViews>
    <sheetView tabSelected="1" workbookViewId="0">
      <selection activeCell="B2" sqref="B2:F2"/>
    </sheetView>
  </sheetViews>
  <sheetFormatPr defaultRowHeight="15" customHeight="1"/>
  <cols>
    <col min="1" max="1" width="37.85546875" customWidth="1"/>
    <col min="2" max="6" width="10.85546875" bestFit="1" customWidth="1"/>
    <col min="7" max="7" width="20" customWidth="1"/>
  </cols>
  <sheetData>
    <row r="1" spans="1:6" ht="15" customHeight="1">
      <c r="A1" s="1" t="s">
        <v>787</v>
      </c>
    </row>
    <row r="2" spans="1:6">
      <c r="A2" t="s">
        <v>34</v>
      </c>
      <c r="B2" s="159" t="s">
        <v>79</v>
      </c>
      <c r="C2" s="159" t="s">
        <v>81</v>
      </c>
      <c r="D2" s="159" t="s">
        <v>83</v>
      </c>
      <c r="E2" s="159" t="s">
        <v>85</v>
      </c>
      <c r="F2" s="238" t="s">
        <v>87</v>
      </c>
    </row>
    <row r="3" spans="1:6">
      <c r="A3" t="s">
        <v>40</v>
      </c>
      <c r="B3" s="160">
        <v>544775</v>
      </c>
      <c r="C3" s="160">
        <v>589005</v>
      </c>
      <c r="D3" s="160">
        <v>661405</v>
      </c>
      <c r="E3" s="160">
        <v>735090</v>
      </c>
      <c r="F3" s="160">
        <v>704405</v>
      </c>
    </row>
    <row r="4" spans="1:6">
      <c r="A4" t="s">
        <v>806</v>
      </c>
      <c r="B4" s="160">
        <v>453080</v>
      </c>
      <c r="C4" s="160">
        <v>511310</v>
      </c>
      <c r="D4" s="160">
        <v>557540</v>
      </c>
      <c r="E4" s="160">
        <v>606485</v>
      </c>
      <c r="F4" s="160">
        <v>653570</v>
      </c>
    </row>
  </sheetData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41D01B-CE21-4C7B-8AE0-1D16AD2E4CEC}">
  <dimension ref="A1:GO21"/>
  <sheetViews>
    <sheetView zoomScale="85" zoomScaleNormal="100" workbookViewId="0">
      <selection activeCell="B2" sqref="B2:K2"/>
    </sheetView>
  </sheetViews>
  <sheetFormatPr defaultColWidth="8.85546875" defaultRowHeight="14.25" customHeight="1"/>
  <cols>
    <col min="1" max="1" width="21.140625" style="5" customWidth="1"/>
    <col min="2" max="2" width="10.5703125" style="5" customWidth="1"/>
    <col min="3" max="3" width="11.28515625" style="5" customWidth="1"/>
    <col min="4" max="4" width="11" style="5" customWidth="1"/>
    <col min="5" max="5" width="10.7109375" style="5" customWidth="1"/>
    <col min="6" max="6" width="10.42578125" style="5" customWidth="1"/>
    <col min="7" max="7" width="11.42578125" style="5" customWidth="1"/>
    <col min="8" max="8" width="11.140625" style="5" customWidth="1"/>
    <col min="9" max="11" width="10.85546875" style="5" bestFit="1" customWidth="1"/>
    <col min="12" max="12" width="8.85546875" style="5"/>
    <col min="13" max="13" width="12.5703125" style="5" customWidth="1"/>
    <col min="14" max="16384" width="8.85546875" style="5"/>
  </cols>
  <sheetData>
    <row r="1" spans="1:197" ht="15">
      <c r="A1" s="163" t="s">
        <v>788</v>
      </c>
      <c r="B1" s="164"/>
      <c r="C1" s="164"/>
      <c r="D1" s="164"/>
      <c r="E1" s="164"/>
      <c r="F1" s="164"/>
      <c r="G1" s="164"/>
      <c r="H1" s="164"/>
      <c r="I1" s="164"/>
      <c r="J1" s="164"/>
      <c r="K1" s="164"/>
    </row>
    <row r="2" spans="1:197" ht="15">
      <c r="A2" s="161" t="s">
        <v>34</v>
      </c>
      <c r="B2" s="237" t="s">
        <v>807</v>
      </c>
      <c r="C2" s="237" t="s">
        <v>808</v>
      </c>
      <c r="D2" s="237" t="s">
        <v>707</v>
      </c>
      <c r="E2" s="237" t="s">
        <v>75</v>
      </c>
      <c r="F2" s="237" t="s">
        <v>77</v>
      </c>
      <c r="G2" s="159" t="s">
        <v>79</v>
      </c>
      <c r="H2" s="159" t="s">
        <v>81</v>
      </c>
      <c r="I2" s="159" t="s">
        <v>83</v>
      </c>
      <c r="J2" s="159" t="s">
        <v>85</v>
      </c>
      <c r="K2" s="238" t="s">
        <v>87</v>
      </c>
    </row>
    <row r="3" spans="1:197" ht="15">
      <c r="A3" s="161" t="s">
        <v>42</v>
      </c>
      <c r="B3" s="170">
        <v>262295</v>
      </c>
      <c r="C3" s="170">
        <v>267145</v>
      </c>
      <c r="D3" s="170">
        <v>276305</v>
      </c>
      <c r="E3" s="170">
        <v>276385</v>
      </c>
      <c r="F3" s="170">
        <v>279565</v>
      </c>
      <c r="G3" s="170">
        <v>305885</v>
      </c>
      <c r="H3" s="170">
        <v>340450</v>
      </c>
      <c r="I3" s="170">
        <v>367670</v>
      </c>
      <c r="J3" s="170">
        <v>398960</v>
      </c>
      <c r="K3" s="170">
        <v>435450</v>
      </c>
    </row>
    <row r="4" spans="1:197" ht="15">
      <c r="A4" s="161" t="s">
        <v>43</v>
      </c>
      <c r="B4" s="162">
        <v>111765</v>
      </c>
      <c r="C4" s="162">
        <v>111705</v>
      </c>
      <c r="D4" s="162">
        <v>119865</v>
      </c>
      <c r="E4" s="162">
        <v>120485</v>
      </c>
      <c r="F4" s="162">
        <v>120630</v>
      </c>
      <c r="G4" s="162">
        <v>137220</v>
      </c>
      <c r="H4" s="162">
        <v>159860</v>
      </c>
      <c r="I4" s="162">
        <v>177945</v>
      </c>
      <c r="J4" s="162">
        <v>194835</v>
      </c>
      <c r="K4" s="162">
        <v>201800</v>
      </c>
    </row>
    <row r="5" spans="1:197" ht="15">
      <c r="A5" s="170" t="s">
        <v>44</v>
      </c>
      <c r="B5" s="162">
        <v>5440</v>
      </c>
      <c r="C5" s="162">
        <v>5775</v>
      </c>
      <c r="D5" s="162">
        <v>5925</v>
      </c>
      <c r="E5" s="162">
        <v>6540</v>
      </c>
      <c r="F5" s="162">
        <v>6125</v>
      </c>
      <c r="G5" s="162">
        <v>6270</v>
      </c>
      <c r="H5" s="162">
        <v>7405</v>
      </c>
      <c r="I5" s="162">
        <v>7030</v>
      </c>
      <c r="J5" s="162">
        <v>7255</v>
      </c>
      <c r="K5" s="162">
        <v>8085</v>
      </c>
    </row>
    <row r="6" spans="1:197"/>
    <row r="7" spans="1:197">
      <c r="A7" s="9"/>
    </row>
    <row r="8" spans="1:197"/>
    <row r="9" spans="1:197"/>
    <row r="10" spans="1:197"/>
    <row r="11" spans="1:197"/>
    <row r="12" spans="1:197" s="6" customFormat="1">
      <c r="A12" s="5"/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/>
      <c r="CR12" s="5"/>
      <c r="CS12" s="5"/>
      <c r="CT12" s="5"/>
      <c r="CU12" s="5"/>
      <c r="CV12" s="5"/>
      <c r="CW12" s="5"/>
      <c r="CX12" s="5"/>
      <c r="CY12" s="5"/>
      <c r="CZ12" s="5"/>
      <c r="DA12" s="5"/>
      <c r="DB12" s="5"/>
      <c r="DC12" s="5"/>
      <c r="DD12" s="5"/>
      <c r="DE12" s="5"/>
      <c r="DF12" s="5"/>
      <c r="DG12" s="5"/>
      <c r="DH12" s="5"/>
      <c r="DI12" s="5"/>
      <c r="DJ12" s="5"/>
      <c r="DK12" s="5"/>
      <c r="DL12" s="5"/>
      <c r="DM12" s="5"/>
      <c r="DN12" s="5"/>
      <c r="DO12" s="5"/>
      <c r="DP12" s="5"/>
      <c r="DQ12" s="5"/>
      <c r="DR12" s="5"/>
      <c r="DS12" s="5"/>
      <c r="DT12" s="5"/>
      <c r="DU12" s="5"/>
      <c r="DV12" s="5"/>
      <c r="DW12" s="5"/>
      <c r="DX12" s="5"/>
      <c r="DY12" s="5"/>
      <c r="DZ12" s="5"/>
      <c r="EA12" s="5"/>
      <c r="EB12" s="5"/>
      <c r="EC12" s="5"/>
      <c r="ED12" s="5"/>
      <c r="EE12" s="5"/>
      <c r="EF12" s="5"/>
      <c r="EG12" s="5"/>
      <c r="EH12" s="5"/>
      <c r="EI12" s="5"/>
      <c r="EJ12" s="5"/>
      <c r="EK12" s="5"/>
      <c r="EL12" s="5"/>
      <c r="EM12" s="5"/>
      <c r="EN12" s="5"/>
      <c r="EO12" s="5"/>
      <c r="EP12" s="5"/>
      <c r="EQ12" s="5"/>
      <c r="ER12" s="5"/>
      <c r="ES12" s="5"/>
      <c r="ET12" s="5"/>
      <c r="EU12" s="5"/>
      <c r="EV12" s="5"/>
      <c r="EW12" s="5"/>
      <c r="EX12" s="5"/>
      <c r="EY12" s="5"/>
      <c r="EZ12" s="5"/>
      <c r="FA12" s="5"/>
      <c r="FB12" s="5"/>
      <c r="FC12" s="5"/>
      <c r="FD12" s="5"/>
      <c r="FE12" s="5"/>
      <c r="FF12" s="5"/>
      <c r="FG12" s="5"/>
      <c r="FH12" s="5"/>
      <c r="FI12" s="5"/>
      <c r="FJ12" s="5"/>
      <c r="FK12" s="5"/>
      <c r="FL12" s="5"/>
      <c r="FM12" s="5"/>
      <c r="FN12" s="5"/>
      <c r="FO12" s="5"/>
      <c r="FP12" s="5"/>
      <c r="FQ12" s="5"/>
      <c r="FR12" s="5"/>
      <c r="FS12" s="5"/>
      <c r="FT12" s="5"/>
      <c r="FU12" s="5"/>
      <c r="FV12" s="5"/>
      <c r="FW12" s="5"/>
      <c r="FX12" s="5"/>
      <c r="FY12" s="5"/>
      <c r="FZ12" s="5"/>
      <c r="GA12" s="5"/>
      <c r="GB12" s="5"/>
      <c r="GC12" s="5"/>
      <c r="GD12" s="5"/>
      <c r="GE12" s="5"/>
      <c r="GF12" s="5"/>
      <c r="GG12" s="5"/>
      <c r="GH12" s="5"/>
      <c r="GI12" s="5"/>
      <c r="GJ12" s="5"/>
      <c r="GK12" s="5"/>
      <c r="GL12" s="5"/>
      <c r="GM12" s="5"/>
      <c r="GN12" s="5"/>
      <c r="GO12" s="5"/>
    </row>
    <row r="13" spans="1:197"/>
    <row r="14" spans="1:197"/>
    <row r="15" spans="1:197"/>
    <row r="16" spans="1:197"/>
    <row r="17"/>
    <row r="18"/>
    <row r="19"/>
    <row r="20"/>
    <row r="21"/>
  </sheetData>
  <pageMargins left="0.7" right="0.7" top="0.75" bottom="0.75" header="0.3" footer="0.3"/>
  <pageSetup paperSize="9" orientation="portrait" verticalDpi="0" r:id="rId1"/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D763D4-59F9-47AC-9AF3-F58DDDA9BC4C}">
  <dimension ref="A1:K4"/>
  <sheetViews>
    <sheetView zoomScaleNormal="100" workbookViewId="0">
      <selection activeCell="D13" sqref="D13"/>
    </sheetView>
  </sheetViews>
  <sheetFormatPr defaultColWidth="8.85546875" defaultRowHeight="14.25" customHeight="1"/>
  <cols>
    <col min="1" max="1" width="19" style="5" customWidth="1"/>
    <col min="2" max="2" width="11.5703125" style="5" customWidth="1"/>
    <col min="3" max="6" width="10.85546875" style="5" customWidth="1"/>
    <col min="7" max="12" width="10.85546875" style="5" bestFit="1" customWidth="1"/>
    <col min="13" max="13" width="12.28515625" style="5" customWidth="1"/>
    <col min="14" max="16384" width="8.85546875" style="5"/>
  </cols>
  <sheetData>
    <row r="1" spans="1:11" ht="15">
      <c r="A1" s="230" t="s">
        <v>789</v>
      </c>
      <c r="B1" s="164"/>
      <c r="C1" s="164"/>
      <c r="D1" s="164"/>
      <c r="E1" s="164"/>
      <c r="F1" s="164"/>
      <c r="G1" s="164"/>
      <c r="H1" s="164"/>
      <c r="I1" s="164"/>
      <c r="J1" s="164"/>
      <c r="K1" s="164"/>
    </row>
    <row r="2" spans="1:11" ht="14.25" customHeight="1">
      <c r="A2" s="185" t="s">
        <v>45</v>
      </c>
      <c r="B2" s="237" t="s">
        <v>807</v>
      </c>
      <c r="C2" s="237" t="s">
        <v>808</v>
      </c>
      <c r="D2" s="237" t="s">
        <v>707</v>
      </c>
      <c r="E2" s="237" t="s">
        <v>75</v>
      </c>
      <c r="F2" s="237" t="s">
        <v>77</v>
      </c>
      <c r="G2" s="159" t="s">
        <v>79</v>
      </c>
      <c r="H2" s="159" t="s">
        <v>81</v>
      </c>
      <c r="I2" s="159" t="s">
        <v>83</v>
      </c>
      <c r="J2" s="159" t="s">
        <v>85</v>
      </c>
      <c r="K2" s="238" t="s">
        <v>87</v>
      </c>
    </row>
    <row r="3" spans="1:11" ht="15">
      <c r="A3" s="185" t="s">
        <v>46</v>
      </c>
      <c r="B3" s="186">
        <v>259795</v>
      </c>
      <c r="C3" s="186">
        <v>271160</v>
      </c>
      <c r="D3" s="186">
        <v>285445</v>
      </c>
      <c r="E3" s="186">
        <v>285735</v>
      </c>
      <c r="F3" s="186">
        <v>286505</v>
      </c>
      <c r="G3" s="186">
        <v>310355</v>
      </c>
      <c r="H3" s="186">
        <v>357130</v>
      </c>
      <c r="I3" s="186">
        <v>401195</v>
      </c>
      <c r="J3" s="186">
        <v>444465</v>
      </c>
      <c r="K3" s="186">
        <v>486790</v>
      </c>
    </row>
    <row r="4" spans="1:11" ht="14.25" customHeight="1">
      <c r="A4" s="185" t="s">
        <v>47</v>
      </c>
      <c r="B4" s="186">
        <v>119700</v>
      </c>
      <c r="C4" s="186">
        <v>113465</v>
      </c>
      <c r="D4" s="186">
        <v>116650</v>
      </c>
      <c r="E4" s="186">
        <v>117675</v>
      </c>
      <c r="F4" s="186">
        <v>119815</v>
      </c>
      <c r="G4" s="186">
        <v>139020</v>
      </c>
      <c r="H4" s="186">
        <v>150590</v>
      </c>
      <c r="I4" s="186">
        <v>151450</v>
      </c>
      <c r="J4" s="186">
        <v>156585</v>
      </c>
      <c r="K4" s="186">
        <v>158540</v>
      </c>
    </row>
  </sheetData>
  <pageMargins left="0.7" right="0.7" top="0.75" bottom="0.75" header="0.3" footer="0.3"/>
  <pageSetup paperSize="9" orientation="portrait" verticalDpi="0" r:id="rId1"/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74F77E-6CD7-4E8C-9E74-8FAFA8143E8C}">
  <dimension ref="A1:C12"/>
  <sheetViews>
    <sheetView zoomScaleNormal="100" workbookViewId="0">
      <selection activeCell="C10" sqref="C10"/>
    </sheetView>
  </sheetViews>
  <sheetFormatPr defaultColWidth="8.85546875" defaultRowHeight="14.25" customHeight="1"/>
  <cols>
    <col min="1" max="1" width="40" style="5" customWidth="1"/>
    <col min="2" max="2" width="21" style="5" customWidth="1"/>
    <col min="3" max="3" width="19.140625" style="5" customWidth="1"/>
    <col min="4" max="4" width="13.5703125" style="5" customWidth="1"/>
    <col min="5" max="5" width="47.85546875" style="5" customWidth="1"/>
    <col min="6" max="6" width="11.5703125" style="5" customWidth="1"/>
    <col min="7" max="10" width="10.85546875" style="5" customWidth="1"/>
    <col min="11" max="16" width="10.85546875" style="5" bestFit="1" customWidth="1"/>
    <col min="17" max="17" width="12.28515625" style="5" customWidth="1"/>
    <col min="18" max="16384" width="8.85546875" style="5"/>
  </cols>
  <sheetData>
    <row r="1" spans="1:3" ht="15">
      <c r="A1" s="230" t="s">
        <v>790</v>
      </c>
      <c r="B1" s="164"/>
      <c r="C1" s="164"/>
    </row>
    <row r="2" spans="1:3" ht="15">
      <c r="A2" s="165" t="s">
        <v>45</v>
      </c>
      <c r="B2" s="165" t="s">
        <v>48</v>
      </c>
      <c r="C2" s="165" t="s">
        <v>49</v>
      </c>
    </row>
    <row r="3" spans="1:3" ht="15">
      <c r="A3" s="166" t="s">
        <v>50</v>
      </c>
      <c r="B3" s="168">
        <v>161805</v>
      </c>
      <c r="C3" s="169">
        <v>0.24756988168043467</v>
      </c>
    </row>
    <row r="4" spans="1:3" ht="15">
      <c r="A4" s="166" t="s">
        <v>51</v>
      </c>
      <c r="B4" s="168">
        <v>279565</v>
      </c>
      <c r="C4" s="169">
        <v>0.4277513162343991</v>
      </c>
    </row>
    <row r="5" spans="1:3" ht="15">
      <c r="A5" s="166" t="s">
        <v>52</v>
      </c>
      <c r="B5" s="168">
        <v>42810</v>
      </c>
      <c r="C5" s="169">
        <v>6.550494285989697E-2</v>
      </c>
    </row>
    <row r="6" spans="1:3" ht="15">
      <c r="A6" s="166" t="s">
        <v>53</v>
      </c>
      <c r="B6" s="168">
        <v>169390</v>
      </c>
      <c r="C6" s="169">
        <v>0.25917385922526925</v>
      </c>
    </row>
    <row r="7" spans="1:3" ht="15">
      <c r="A7" s="166" t="s">
        <v>54</v>
      </c>
      <c r="B7" s="168">
        <v>653570</v>
      </c>
      <c r="C7" s="169">
        <v>1</v>
      </c>
    </row>
    <row r="8" spans="1:3">
      <c r="A8" s="9"/>
    </row>
    <row r="12" spans="1:3"/>
  </sheetData>
  <pageMargins left="0.7" right="0.7" top="0.75" bottom="0.75" header="0.3" footer="0.3"/>
  <pageSetup paperSize="9" orientation="portrait" verticalDpi="0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C3E201-DBAA-4C2E-A5F5-D8BBC8468F61}">
  <dimension ref="A1:J16"/>
  <sheetViews>
    <sheetView zoomScaleNormal="100" workbookViewId="0">
      <selection activeCell="A2" sqref="A2"/>
    </sheetView>
  </sheetViews>
  <sheetFormatPr defaultColWidth="8.85546875" defaultRowHeight="14.25" customHeight="1"/>
  <cols>
    <col min="1" max="1" width="17.7109375" style="5" customWidth="1"/>
    <col min="2" max="2" width="24.7109375" style="5" bestFit="1" customWidth="1"/>
    <col min="3" max="3" width="22" style="5" bestFit="1" customWidth="1"/>
    <col min="4" max="4" width="24.5703125" style="5" customWidth="1"/>
    <col min="5" max="5" width="11" style="5" customWidth="1"/>
    <col min="6" max="6" width="10.42578125" style="5" customWidth="1"/>
    <col min="7" max="7" width="10" style="5" customWidth="1"/>
    <col min="8" max="8" width="9.140625" style="5" customWidth="1"/>
    <col min="9" max="9" width="12.5703125" style="5" customWidth="1"/>
    <col min="10" max="10" width="11.7109375" style="5" customWidth="1"/>
    <col min="11" max="16384" width="8.85546875" style="5"/>
  </cols>
  <sheetData>
    <row r="1" spans="1:10" ht="15">
      <c r="A1" s="231" t="s">
        <v>792</v>
      </c>
      <c r="C1" s="165"/>
      <c r="D1" s="165"/>
      <c r="E1" s="165"/>
    </row>
    <row r="2" spans="1:10" ht="17.25" customHeight="1">
      <c r="A2" s="174" t="s">
        <v>55</v>
      </c>
      <c r="B2" s="184" t="s">
        <v>791</v>
      </c>
      <c r="C2" s="172" t="s">
        <v>58</v>
      </c>
      <c r="D2" s="173" t="s">
        <v>56</v>
      </c>
      <c r="E2" s="174" t="s">
        <v>57</v>
      </c>
      <c r="F2" s="158"/>
      <c r="G2" s="157"/>
      <c r="H2" s="157"/>
      <c r="I2" s="157"/>
      <c r="J2" s="157"/>
    </row>
    <row r="3" spans="1:10" ht="15">
      <c r="A3" s="166" t="s">
        <v>61</v>
      </c>
      <c r="B3" s="166" t="s">
        <v>61</v>
      </c>
      <c r="C3" s="165">
        <v>3</v>
      </c>
      <c r="D3" s="176">
        <v>2465</v>
      </c>
      <c r="E3" s="175">
        <v>4.0000000000000001E-3</v>
      </c>
      <c r="F3" s="158"/>
      <c r="G3" s="37"/>
      <c r="H3" s="37"/>
      <c r="I3" s="39"/>
      <c r="J3" s="39"/>
    </row>
    <row r="4" spans="1:10" ht="15">
      <c r="A4" s="166" t="s">
        <v>63</v>
      </c>
      <c r="B4" s="166" t="s">
        <v>63</v>
      </c>
      <c r="C4" s="165">
        <v>16</v>
      </c>
      <c r="D4" s="176">
        <v>46730</v>
      </c>
      <c r="E4" s="175">
        <v>7.0999999999999994E-2</v>
      </c>
      <c r="F4" s="158"/>
      <c r="G4" s="37"/>
      <c r="H4" s="37"/>
      <c r="I4" s="39"/>
      <c r="J4" s="39"/>
    </row>
    <row r="5" spans="1:10" ht="15">
      <c r="A5" s="166" t="s">
        <v>65</v>
      </c>
      <c r="B5" s="166" t="s">
        <v>65</v>
      </c>
      <c r="C5" s="165">
        <v>9</v>
      </c>
      <c r="D5" s="176">
        <v>34945</v>
      </c>
      <c r="E5" s="175">
        <v>5.2999999999999999E-2</v>
      </c>
      <c r="F5" s="158"/>
      <c r="G5" s="37"/>
      <c r="H5" s="37"/>
      <c r="I5" s="39"/>
      <c r="J5" s="39"/>
    </row>
    <row r="6" spans="1:10" ht="15">
      <c r="A6" s="166" t="s">
        <v>59</v>
      </c>
      <c r="B6" s="166" t="s">
        <v>59</v>
      </c>
      <c r="C6" s="165">
        <v>145</v>
      </c>
      <c r="D6" s="176">
        <v>569430</v>
      </c>
      <c r="E6" s="175">
        <v>0.871</v>
      </c>
      <c r="F6" s="158"/>
      <c r="G6" s="37"/>
      <c r="H6" s="37"/>
      <c r="I6" s="39"/>
      <c r="J6" s="39"/>
    </row>
    <row r="7" spans="1:10" ht="15">
      <c r="A7" s="172" t="s">
        <v>59</v>
      </c>
      <c r="B7" s="172" t="s">
        <v>60</v>
      </c>
      <c r="C7" s="177">
        <v>11</v>
      </c>
      <c r="D7" s="177">
        <v>44280</v>
      </c>
      <c r="E7" s="164"/>
      <c r="F7" s="158"/>
      <c r="G7" s="37"/>
      <c r="H7" s="37"/>
      <c r="I7" s="39"/>
      <c r="J7" s="39"/>
    </row>
    <row r="8" spans="1:10" ht="15">
      <c r="A8" s="172" t="s">
        <v>59</v>
      </c>
      <c r="B8" s="172" t="s">
        <v>62</v>
      </c>
      <c r="C8" s="177">
        <v>9</v>
      </c>
      <c r="D8" s="177">
        <v>37945</v>
      </c>
      <c r="F8" s="158"/>
      <c r="G8" s="37"/>
      <c r="H8" s="37"/>
      <c r="I8" s="39"/>
      <c r="J8" s="39"/>
    </row>
    <row r="9" spans="1:10" ht="15">
      <c r="A9" s="172" t="s">
        <v>59</v>
      </c>
      <c r="B9" s="172" t="s">
        <v>64</v>
      </c>
      <c r="C9" s="177">
        <v>42</v>
      </c>
      <c r="D9" s="177">
        <v>170085</v>
      </c>
      <c r="F9" s="158"/>
      <c r="G9" s="37"/>
      <c r="H9" s="37"/>
      <c r="I9" s="39"/>
      <c r="J9" s="39"/>
    </row>
    <row r="10" spans="1:10" ht="15">
      <c r="A10" s="172" t="s">
        <v>59</v>
      </c>
      <c r="B10" s="172" t="s">
        <v>66</v>
      </c>
      <c r="C10" s="177">
        <v>5</v>
      </c>
      <c r="D10" s="177">
        <v>20475</v>
      </c>
      <c r="G10" s="37"/>
      <c r="H10" s="37"/>
      <c r="I10" s="39"/>
      <c r="J10" s="39"/>
    </row>
    <row r="11" spans="1:10" ht="15">
      <c r="A11" s="172" t="s">
        <v>59</v>
      </c>
      <c r="B11" s="172" t="s">
        <v>67</v>
      </c>
      <c r="C11" s="177">
        <v>15</v>
      </c>
      <c r="D11" s="177">
        <v>91990</v>
      </c>
      <c r="G11" s="37"/>
      <c r="H11" s="37"/>
      <c r="I11" s="39"/>
      <c r="J11" s="39"/>
    </row>
    <row r="12" spans="1:10" ht="15">
      <c r="A12" s="172" t="s">
        <v>59</v>
      </c>
      <c r="B12" s="172" t="s">
        <v>68</v>
      </c>
      <c r="C12" s="177">
        <v>24</v>
      </c>
      <c r="D12" s="177">
        <v>102965</v>
      </c>
      <c r="G12" s="37"/>
      <c r="H12" s="37"/>
      <c r="I12" s="39"/>
      <c r="J12" s="39"/>
    </row>
    <row r="13" spans="1:10" ht="15">
      <c r="A13" s="172" t="s">
        <v>59</v>
      </c>
      <c r="B13" s="172" t="s">
        <v>69</v>
      </c>
      <c r="C13" s="177">
        <v>14</v>
      </c>
      <c r="D13" s="177">
        <v>25680</v>
      </c>
      <c r="G13" s="37"/>
      <c r="H13" s="37"/>
      <c r="I13" s="39"/>
      <c r="J13" s="39"/>
    </row>
    <row r="14" spans="1:10" ht="14.25" customHeight="1">
      <c r="A14" s="172" t="s">
        <v>59</v>
      </c>
      <c r="B14" s="172" t="s">
        <v>70</v>
      </c>
      <c r="C14" s="177">
        <v>14</v>
      </c>
      <c r="D14" s="177">
        <v>62110</v>
      </c>
      <c r="G14" s="37"/>
      <c r="H14" s="37"/>
      <c r="I14" s="39"/>
      <c r="J14" s="39"/>
    </row>
    <row r="15" spans="1:10" ht="14.25" customHeight="1">
      <c r="A15" s="172" t="s">
        <v>59</v>
      </c>
      <c r="B15" s="172" t="s">
        <v>71</v>
      </c>
      <c r="C15" s="177">
        <v>11</v>
      </c>
      <c r="D15" s="177">
        <v>13900</v>
      </c>
    </row>
    <row r="16" spans="1:10" ht="14.25" customHeight="1">
      <c r="A16" s="166" t="s">
        <v>54</v>
      </c>
      <c r="B16" s="166" t="s">
        <v>54</v>
      </c>
      <c r="C16" s="165">
        <v>173</v>
      </c>
      <c r="D16" s="176">
        <v>653570</v>
      </c>
      <c r="E16" s="232">
        <v>1</v>
      </c>
    </row>
  </sheetData>
  <phoneticPr fontId="18" type="noConversion"/>
  <pageMargins left="0.7" right="0.7" top="0.75" bottom="0.75" header="0.3" footer="0.3"/>
  <pageSetup paperSize="9" orientation="portrait" verticalDpi="0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DefaultSectionNames xmlns="8adf1464-9608-4c6f-ab89-11aee706bf50" xsi:nil="true"/>
    <TeamsChannelId xmlns="8adf1464-9608-4c6f-ab89-11aee706bf50" xsi:nil="true"/>
    <Invited_Leaders xmlns="8adf1464-9608-4c6f-ab89-11aee706bf50" xsi:nil="true"/>
    <AppVersion xmlns="8adf1464-9608-4c6f-ab89-11aee706bf50" xsi:nil="true"/>
    <Math_Settings xmlns="8adf1464-9608-4c6f-ab89-11aee706bf50" xsi:nil="true"/>
    <Has_Leaders_Only_SectionGroup xmlns="8adf1464-9608-4c6f-ab89-11aee706bf50" xsi:nil="true"/>
    <Owner xmlns="8adf1464-9608-4c6f-ab89-11aee706bf50">
      <UserInfo>
        <DisplayName/>
        <AccountId xsi:nil="true"/>
        <AccountType/>
      </UserInfo>
    </Owner>
    <Member_Groups xmlns="8adf1464-9608-4c6f-ab89-11aee706bf50">
      <UserInfo>
        <DisplayName/>
        <AccountId xsi:nil="true"/>
        <AccountType/>
      </UserInfo>
    </Member_Groups>
    <Is_Collaboration_Space_Locked xmlns="8adf1464-9608-4c6f-ab89-11aee706bf50" xsi:nil="true"/>
    <NotebookType xmlns="8adf1464-9608-4c6f-ab89-11aee706bf50" xsi:nil="true"/>
    <FolderType xmlns="8adf1464-9608-4c6f-ab89-11aee706bf50" xsi:nil="true"/>
    <Leaders xmlns="8adf1464-9608-4c6f-ab89-11aee706bf50">
      <UserInfo>
        <DisplayName/>
        <AccountId xsi:nil="true"/>
        <AccountType/>
      </UserInfo>
    </Leaders>
    <Templates xmlns="8adf1464-9608-4c6f-ab89-11aee706bf50" xsi:nil="true"/>
    <Members xmlns="8adf1464-9608-4c6f-ab89-11aee706bf50">
      <UserInfo>
        <DisplayName/>
        <AccountId xsi:nil="true"/>
        <AccountType/>
      </UserInfo>
    </Members>
    <Invited_Members xmlns="8adf1464-9608-4c6f-ab89-11aee706bf50" xsi:nil="true"/>
    <LMS_Mappings xmlns="8adf1464-9608-4c6f-ab89-11aee706bf50" xsi:nil="true"/>
    <IsNotebookLocked xmlns="8adf1464-9608-4c6f-ab89-11aee706bf50" xsi:nil="true"/>
    <CultureName xmlns="8adf1464-9608-4c6f-ab89-11aee706bf50" xsi:nil="true"/>
    <Distribution_Groups xmlns="8adf1464-9608-4c6f-ab89-11aee706bf50" xsi:nil="true"/>
    <lcf76f155ced4ddcb4097134ff3c332f xmlns="8adf1464-9608-4c6f-ab89-11aee706bf50">
      <Terms xmlns="http://schemas.microsoft.com/office/infopath/2007/PartnerControls"/>
    </lcf76f155ced4ddcb4097134ff3c332f>
    <TaxCatchAll xmlns="d240e9a5-ce86-49d9-8ae1-1d7bcdd6c4a1" xsi:nil="true"/>
    <Self_Registration_Enabled xmlns="8adf1464-9608-4c6f-ab89-11aee706bf50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47B678287F14F4098ED09C9806DDD26" ma:contentTypeVersion="39" ma:contentTypeDescription="Create a new document." ma:contentTypeScope="" ma:versionID="da41c96bd6db58160548fe2f4b172715">
  <xsd:schema xmlns:xsd="http://www.w3.org/2001/XMLSchema" xmlns:xs="http://www.w3.org/2001/XMLSchema" xmlns:p="http://schemas.microsoft.com/office/2006/metadata/properties" xmlns:ns2="8adf1464-9608-4c6f-ab89-11aee706bf50" xmlns:ns3="d240e9a5-ce86-49d9-8ae1-1d7bcdd6c4a1" targetNamespace="http://schemas.microsoft.com/office/2006/metadata/properties" ma:root="true" ma:fieldsID="b1b6cd3c65985575bd3333b365412334" ns2:_="" ns3:_="">
    <xsd:import namespace="8adf1464-9608-4c6f-ab89-11aee706bf50"/>
    <xsd:import namespace="d240e9a5-ce86-49d9-8ae1-1d7bcdd6c4a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NotebookType" minOccurs="0"/>
                <xsd:element ref="ns2:FolderType" minOccurs="0"/>
                <xsd:element ref="ns2:CultureName" minOccurs="0"/>
                <xsd:element ref="ns2:AppVersion" minOccurs="0"/>
                <xsd:element ref="ns2:TeamsChannelId" minOccurs="0"/>
                <xsd:element ref="ns2:Owner" minOccurs="0"/>
                <xsd:element ref="ns2:Math_Settings" minOccurs="0"/>
                <xsd:element ref="ns2:DefaultSectionNames" minOccurs="0"/>
                <xsd:element ref="ns2:Templates" minOccurs="0"/>
                <xsd:element ref="ns2:Leaders" minOccurs="0"/>
                <xsd:element ref="ns2:Members" minOccurs="0"/>
                <xsd:element ref="ns2:Member_Groups" minOccurs="0"/>
                <xsd:element ref="ns2:Distribution_Groups" minOccurs="0"/>
                <xsd:element ref="ns2:LMS_Mappings" minOccurs="0"/>
                <xsd:element ref="ns2:Invited_Leaders" minOccurs="0"/>
                <xsd:element ref="ns2:Invited_Members" minOccurs="0"/>
                <xsd:element ref="ns2:Self_Registration_Enabled" minOccurs="0"/>
                <xsd:element ref="ns2:Has_Leaders_Only_SectionGroup" minOccurs="0"/>
                <xsd:element ref="ns2:Is_Collaboration_Space_Locked" minOccurs="0"/>
                <xsd:element ref="ns2:IsNotebookLocked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Location" minOccurs="0"/>
                <xsd:element ref="ns2:MediaLengthInSeconds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adf1464-9608-4c6f-ab89-11aee706bf5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NotebookType" ma:index="10" nillable="true" ma:displayName="Notebook Type" ma:internalName="NotebookType">
      <xsd:simpleType>
        <xsd:restriction base="dms:Text"/>
      </xsd:simpleType>
    </xsd:element>
    <xsd:element name="FolderType" ma:index="11" nillable="true" ma:displayName="Folder Type" ma:internalName="FolderType">
      <xsd:simpleType>
        <xsd:restriction base="dms:Text"/>
      </xsd:simpleType>
    </xsd:element>
    <xsd:element name="CultureName" ma:index="12" nillable="true" ma:displayName="Culture Name" ma:internalName="CultureName">
      <xsd:simpleType>
        <xsd:restriction base="dms:Text"/>
      </xsd:simpleType>
    </xsd:element>
    <xsd:element name="AppVersion" ma:index="13" nillable="true" ma:displayName="App Version" ma:internalName="AppVersion">
      <xsd:simpleType>
        <xsd:restriction base="dms:Text"/>
      </xsd:simpleType>
    </xsd:element>
    <xsd:element name="TeamsChannelId" ma:index="14" nillable="true" ma:displayName="Teams Channel Id" ma:internalName="TeamsChannelId">
      <xsd:simpleType>
        <xsd:restriction base="dms:Text"/>
      </xsd:simpleType>
    </xsd:element>
    <xsd:element name="Owner" ma:index="15" nillable="true" ma:displayName="Owner" ma:internalName="Owner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ath_Settings" ma:index="16" nillable="true" ma:displayName="Math Settings" ma:internalName="Math_Settings">
      <xsd:simpleType>
        <xsd:restriction base="dms:Text"/>
      </xsd:simpleType>
    </xsd:element>
    <xsd:element name="DefaultSectionNames" ma:index="17" nillable="true" ma:displayName="Default Section Names" ma:internalName="DefaultSectionNames">
      <xsd:simpleType>
        <xsd:restriction base="dms:Note">
          <xsd:maxLength value="255"/>
        </xsd:restriction>
      </xsd:simpleType>
    </xsd:element>
    <xsd:element name="Templates" ma:index="18" nillable="true" ma:displayName="Templates" ma:internalName="Templates">
      <xsd:simpleType>
        <xsd:restriction base="dms:Note">
          <xsd:maxLength value="255"/>
        </xsd:restriction>
      </xsd:simpleType>
    </xsd:element>
    <xsd:element name="Leaders" ma:index="19" nillable="true" ma:displayName="Leaders" ma:internalName="Leaders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mbers" ma:index="20" nillable="true" ma:displayName="Members" ma:internalName="Members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mber_Groups" ma:index="21" nillable="true" ma:displayName="Member Groups" ma:internalName="Member_Groups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Distribution_Groups" ma:index="22" nillable="true" ma:displayName="Distribution Groups" ma:internalName="Distribution_Groups">
      <xsd:simpleType>
        <xsd:restriction base="dms:Note">
          <xsd:maxLength value="255"/>
        </xsd:restriction>
      </xsd:simpleType>
    </xsd:element>
    <xsd:element name="LMS_Mappings" ma:index="23" nillable="true" ma:displayName="LMS Mappings" ma:internalName="LMS_Mappings">
      <xsd:simpleType>
        <xsd:restriction base="dms:Note">
          <xsd:maxLength value="255"/>
        </xsd:restriction>
      </xsd:simpleType>
    </xsd:element>
    <xsd:element name="Invited_Leaders" ma:index="24" nillable="true" ma:displayName="Invited Leaders" ma:internalName="Invited_Leaders">
      <xsd:simpleType>
        <xsd:restriction base="dms:Note">
          <xsd:maxLength value="255"/>
        </xsd:restriction>
      </xsd:simpleType>
    </xsd:element>
    <xsd:element name="Invited_Members" ma:index="25" nillable="true" ma:displayName="Invited Members" ma:internalName="Invited_Members">
      <xsd:simpleType>
        <xsd:restriction base="dms:Note">
          <xsd:maxLength value="255"/>
        </xsd:restriction>
      </xsd:simpleType>
    </xsd:element>
    <xsd:element name="Self_Registration_Enabled" ma:index="26" nillable="true" ma:displayName="Self Registration Enabled" ma:internalName="Self_Registration_Enabled">
      <xsd:simpleType>
        <xsd:restriction base="dms:Boolean"/>
      </xsd:simpleType>
    </xsd:element>
    <xsd:element name="Has_Leaders_Only_SectionGroup" ma:index="27" nillable="true" ma:displayName="Has Leaders Only SectionGroup" ma:internalName="Has_Leaders_Only_SectionGroup">
      <xsd:simpleType>
        <xsd:restriction base="dms:Boolean"/>
      </xsd:simpleType>
    </xsd:element>
    <xsd:element name="Is_Collaboration_Space_Locked" ma:index="28" nillable="true" ma:displayName="Is Collaboration Space Locked" ma:internalName="Is_Collaboration_Space_Locked">
      <xsd:simpleType>
        <xsd:restriction base="dms:Boolean"/>
      </xsd:simpleType>
    </xsd:element>
    <xsd:element name="IsNotebookLocked" ma:index="29" nillable="true" ma:displayName="Is Notebook Locked" ma:internalName="IsNotebookLocked">
      <xsd:simpleType>
        <xsd:restriction base="dms:Boolean"/>
      </xsd:simpleType>
    </xsd:element>
    <xsd:element name="MediaServiceAutoKeyPoints" ma:index="3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3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34" nillable="true" ma:displayName="Tags" ma:internalName="MediaServiceAutoTags" ma:readOnly="true">
      <xsd:simpleType>
        <xsd:restriction base="dms:Text"/>
      </xsd:simpleType>
    </xsd:element>
    <xsd:element name="MediaServiceOCR" ma:index="3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3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3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38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40" nillable="true" ma:taxonomy="true" ma:internalName="lcf76f155ced4ddcb4097134ff3c332f" ma:taxonomyFieldName="MediaServiceImageTags" ma:displayName="Image Tags" ma:readOnly="false" ma:fieldId="{5cf76f15-5ced-4ddc-b409-7134ff3c332f}" ma:taxonomyMulti="true" ma:sspId="78ed15f1-cae1-4000-a6f6-a911cad296b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42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43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4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4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4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240e9a5-ce86-49d9-8ae1-1d7bcdd6c4a1" elementFormDefault="qualified">
    <xsd:import namespace="http://schemas.microsoft.com/office/2006/documentManagement/types"/>
    <xsd:import namespace="http://schemas.microsoft.com/office/infopath/2007/PartnerControls"/>
    <xsd:element name="SharedWithUsers" ma:index="3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3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41" nillable="true" ma:displayName="Taxonomy Catch All Column" ma:hidden="true" ma:list="{736ad20a-227a-44d0-b5d6-437056942a0b}" ma:internalName="TaxCatchAll" ma:showField="CatchAllData" ma:web="d240e9a5-ce86-49d9-8ae1-1d7bcdd6c4a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9E59FFB-5E84-4780-B5AE-DC7314A258FB}">
  <ds:schemaRefs>
    <ds:schemaRef ds:uri="http://schemas.microsoft.com/office/2006/metadata/properties"/>
    <ds:schemaRef ds:uri="http://schemas.microsoft.com/office/infopath/2007/PartnerControls"/>
    <ds:schemaRef ds:uri="8adf1464-9608-4c6f-ab89-11aee706bf50"/>
    <ds:schemaRef ds:uri="d240e9a5-ce86-49d9-8ae1-1d7bcdd6c4a1"/>
  </ds:schemaRefs>
</ds:datastoreItem>
</file>

<file path=customXml/itemProps2.xml><?xml version="1.0" encoding="utf-8"?>
<ds:datastoreItem xmlns:ds="http://schemas.openxmlformats.org/officeDocument/2006/customXml" ds:itemID="{F22D28D0-0BAD-4AA3-BAD5-7CDD5CAC282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9341232-B838-4411-B23C-8C0DEBF2293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adf1464-9608-4c6f-ab89-11aee706bf50"/>
    <ds:schemaRef ds:uri="d240e9a5-ce86-49d9-8ae1-1d7bcdd6c4a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30</vt:i4>
      </vt:variant>
    </vt:vector>
  </HeadingPairs>
  <TitlesOfParts>
    <vt:vector size="30" baseType="lpstr">
      <vt:lpstr>Contents</vt:lpstr>
      <vt:lpstr>Executive Summary</vt:lpstr>
      <vt:lpstr>Introduction</vt:lpstr>
      <vt:lpstr>1. Overview</vt:lpstr>
      <vt:lpstr>1. TNE and onshore</vt:lpstr>
      <vt:lpstr>2. 10-yrs undergrad vs postgrad</vt:lpstr>
      <vt:lpstr>3. 10-yrs in-person vs distance</vt:lpstr>
      <vt:lpstr>4. Type of TNE</vt:lpstr>
      <vt:lpstr>5. UK regional summary</vt:lpstr>
      <vt:lpstr>6. Providers</vt:lpstr>
      <vt:lpstr>7. Number of providers</vt:lpstr>
      <vt:lpstr>8. World region summary</vt:lpstr>
      <vt:lpstr>9. Countries world map</vt:lpstr>
      <vt:lpstr>Type provision 2</vt:lpstr>
      <vt:lpstr>Providers DO NOT PUBLISH</vt:lpstr>
      <vt:lpstr>2. Global comparison</vt:lpstr>
      <vt:lpstr>10.Type of TNE by world region </vt:lpstr>
      <vt:lpstr>11. Top 10 countries by region</vt:lpstr>
      <vt:lpstr>Tab 1. Global top 10 countries</vt:lpstr>
      <vt:lpstr>12. Rising host countries</vt:lpstr>
      <vt:lpstr>3. Regional analysis</vt:lpstr>
      <vt:lpstr>Africa</vt:lpstr>
      <vt:lpstr>Asia</vt:lpstr>
      <vt:lpstr>Australasia</vt:lpstr>
      <vt:lpstr>Europe</vt:lpstr>
      <vt:lpstr>Middle East</vt:lpstr>
      <vt:lpstr>North America</vt:lpstr>
      <vt:lpstr>Europe (non-EU)</vt:lpstr>
      <vt:lpstr>South America</vt:lpstr>
      <vt:lpstr>Mission groups (incorrect)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Anuja Desai</dc:creator>
  <cp:keywords/>
  <dc:description/>
  <cp:lastModifiedBy>Griff Ryan</cp:lastModifiedBy>
  <cp:revision/>
  <dcterms:created xsi:type="dcterms:W3CDTF">2022-03-28T16:09:15Z</dcterms:created>
  <dcterms:modified xsi:type="dcterms:W3CDTF">2025-09-18T12:12:45Z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0x010100447B678287F14F4098ED09C9806DDD26</vt:lpwstr>
  </property>
  <property fmtid="{D5CDD505-2E9C-101B-9397-08002B2CF9AE}" pid="3" name="MediaServiceImageTags">
    <vt:lpwstr/>
  </property>
</Properties>
</file>